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330" windowWidth="16905" windowHeight="10605" tabRatio="206" firstSheet="6" activeTab="6"/>
  </bookViews>
  <sheets>
    <sheet name="Accounting (alt)" sheetId="2" state="hidden" r:id="rId1"/>
    <sheet name="Arkusz2" sheetId="7" state="hidden" r:id="rId2"/>
    <sheet name="Own funds 3rd quarter" sheetId="1" state="hidden" r:id="rId3"/>
    <sheet name="Own funds ye 2010" sheetId="3" state="hidden" r:id="rId4"/>
    <sheet name="RoE" sheetId="4" state="hidden" r:id="rId5"/>
    <sheet name="Own funds 1st &amp; 2nd qu. 2011" sheetId="5" state="hidden" r:id="rId6"/>
    <sheet name="Art 19 Abs 1 CRR" sheetId="13" r:id="rId7"/>
    <sheet name="Art 19 Abs 2 CRR" sheetId="12"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BSR03">'[1]BSR RZB'!$A$27:$G$44</definedName>
    <definedName name="_BSR04">'[1]BSR RZB'!$A$4:$G$21</definedName>
    <definedName name="_GSR03" localSheetId="7">#REF!</definedName>
    <definedName name="_GSR03">#REF!</definedName>
    <definedName name="_LA1" localSheetId="7">#REF!</definedName>
    <definedName name="_LA1">#REF!</definedName>
    <definedName name="_LA2" localSheetId="7">#REF!</definedName>
    <definedName name="_LA2">#REF!</definedName>
    <definedName name="_MA1" localSheetId="7">#REF!</definedName>
    <definedName name="_MA1">#REF!</definedName>
    <definedName name="_MA2" localSheetId="7">#REF!</definedName>
    <definedName name="_MA2">#REF!</definedName>
    <definedName name="_PN730000">'[2]tradingbook'!$C$14</definedName>
    <definedName name="_PN740000" localSheetId="7">#REF!</definedName>
    <definedName name="_PN740000">#REF!</definedName>
    <definedName name="_PN750130">'[2]ownfunds'!$E$11</definedName>
    <definedName name="_PN750140">'[2]ownfunds'!$E$13</definedName>
    <definedName name="_PN750300" localSheetId="7">#REF!</definedName>
    <definedName name="_PN750300">#REF!</definedName>
    <definedName name="_PN750510" localSheetId="7">#REF!</definedName>
    <definedName name="_PN750510">#REF!</definedName>
    <definedName name="_PN772000">'[2]tradingbook'!$G$8</definedName>
    <definedName name="_QU1" localSheetId="7">#REF!</definedName>
    <definedName name="_QU1">#REF!</definedName>
    <definedName name="_QU2" localSheetId="7">#REF!</definedName>
    <definedName name="_QU2">#REF!</definedName>
    <definedName name="_RC">'[1]Segments RZB'!$A$50:$D$67</definedName>
    <definedName name="_SIP1" localSheetId="7">#REF!</definedName>
    <definedName name="_SIP1">#REF!</definedName>
    <definedName name="_SIP2" localSheetId="7">#REF!</definedName>
    <definedName name="_SIP2">#REF!</definedName>
    <definedName name="AbfertigPension1" localSheetId="7">#REF!</definedName>
    <definedName name="AbfertigPension1">#REF!</definedName>
    <definedName name="AbzugBIS10">'[3]Abzugsposten'!$E$49</definedName>
    <definedName name="AbzugMEHRALS10">'[3]Abzugsposten'!$E$10</definedName>
    <definedName name="Aktienanzahl" localSheetId="7">#REF!</definedName>
    <definedName name="Aktienanzahl">#REF!</definedName>
    <definedName name="Alesch" localSheetId="7">#REF!</definedName>
    <definedName name="Alesch">#REF!</definedName>
    <definedName name="Anlagesp.1AC" localSheetId="7">#REF!</definedName>
    <definedName name="Anlagesp.1AC">#REF!</definedName>
    <definedName name="AnlagespAC2" localSheetId="7">#REF!</definedName>
    <definedName name="AnlagespAC2">#REF!</definedName>
    <definedName name="AnlagespVJ1" localSheetId="7">#REF!</definedName>
    <definedName name="AnlagespVJ1">#REF!</definedName>
    <definedName name="AnlagespVJ2" localSheetId="7">#REF!</definedName>
    <definedName name="AnlagespVJ2">#REF!</definedName>
    <definedName name="AnrechenbareEigenmittel">'[4]Eigenmittel'!$D$64</definedName>
    <definedName name="AnteileAndererGesellschafter">'[5]KK'!$I$339</definedName>
    <definedName name="ANZAHL_KREDITINSTITUTSGRUPPE">'[2]KK'!$C$267</definedName>
    <definedName name="AtEquity" localSheetId="7">#REF!</definedName>
    <definedName name="AtEquity">#REF!</definedName>
    <definedName name="Auslandsaktiva_passiva" localSheetId="7">#REF!</definedName>
    <definedName name="Auslandsaktiva_passiva">#REF!</definedName>
    <definedName name="Barreserve" localSheetId="7">#REF!</definedName>
    <definedName name="Barreserve">#REF!</definedName>
    <definedName name="BCZK">'[6]KURSE'!$D$9</definedName>
    <definedName name="Belegnummer">'[7]DMK'!$C$15</definedName>
    <definedName name="Bemessungsgrundlage">'[3]Eigenmittel'!$D$117</definedName>
    <definedName name="BeziehOrgane1" localSheetId="7">#REF!</definedName>
    <definedName name="BeziehOrgane1">#REF!</definedName>
    <definedName name="BeziehOrgane2" localSheetId="7">#REF!</definedName>
    <definedName name="BeziehOrgane2">#REF!</definedName>
    <definedName name="BeziehOrgane3" localSheetId="7">#REF!</definedName>
    <definedName name="BeziehOrgane3">#REF!</definedName>
    <definedName name="BHRK">'[6]KURSE'!$D$10</definedName>
    <definedName name="BilanzAktiva" localSheetId="7">#REF!</definedName>
    <definedName name="BilanzAktiva">#REF!</definedName>
    <definedName name="BilanzBewAktiva" localSheetId="7">#REF!</definedName>
    <definedName name="BilanzBewAktiva">#REF!</definedName>
    <definedName name="BilanzBewPassiva" localSheetId="7">#REF!</definedName>
    <definedName name="BilanzBewPassiva">#REF!</definedName>
    <definedName name="BilanzPassiva" localSheetId="7">#REF!</definedName>
    <definedName name="BilanzPassiva">#REF!</definedName>
    <definedName name="BLZ">'[7]DMK'!$C$7</definedName>
    <definedName name="bm" localSheetId="7">#REF!</definedName>
    <definedName name="bm" localSheetId="5">#REF!</definedName>
    <definedName name="bm" localSheetId="3">#REF!</definedName>
    <definedName name="bm">#REF!</definedName>
    <definedName name="BQ" localSheetId="7">#REF!</definedName>
    <definedName name="BQ">#REF!</definedName>
    <definedName name="BSR03en" localSheetId="7">#REF!</definedName>
    <definedName name="BSR03en">#REF!</definedName>
    <definedName name="BSR04en" localSheetId="7">#REF!</definedName>
    <definedName name="BSR04en">#REF!</definedName>
    <definedName name="Budget2" localSheetId="7">#REF!</definedName>
    <definedName name="Budget2">#REF!</definedName>
    <definedName name="Budget3" localSheetId="7">#REF!</definedName>
    <definedName name="Budget3">#REF!</definedName>
    <definedName name="CABV" localSheetId="7">#REF!</definedName>
    <definedName name="CABV">#REF!</definedName>
    <definedName name="CapitelHedgeResult" localSheetId="7">#REF!</definedName>
    <definedName name="CapitelHedgeResult">#REF!</definedName>
    <definedName name="CashFlow1" localSheetId="7">#REF!</definedName>
    <definedName name="CashFlow1">#REF!</definedName>
    <definedName name="CashFlow2" localSheetId="7">#REF!</definedName>
    <definedName name="CashFlow2">#REF!</definedName>
    <definedName name="CC">'[1]Segments RZB'!$A$4:$D$21</definedName>
    <definedName name="CENTRO" localSheetId="7">#REF!</definedName>
    <definedName name="CENTRO">#REF!</definedName>
    <definedName name="CIS_EE" localSheetId="7">#REF!</definedName>
    <definedName name="CIS_EE">#REF!</definedName>
    <definedName name="CISEE" localSheetId="7">#REF!</definedName>
    <definedName name="CISEE">#REF!</definedName>
    <definedName name="CompBBL" localSheetId="7">#REF!</definedName>
    <definedName name="CompBBL">#REF!</definedName>
    <definedName name="CompBS" localSheetId="7">#REF!</definedName>
    <definedName name="CompBS">#REF!</definedName>
    <definedName name="CompPL" localSheetId="7">#REF!</definedName>
    <definedName name="CompPL">#REF!</definedName>
    <definedName name="CompPLKons" localSheetId="7">#REF!</definedName>
    <definedName name="CompPLKons">#REF!</definedName>
    <definedName name="CompStaff" localSheetId="7">#REF!</definedName>
    <definedName name="CompStaff">#REF!</definedName>
    <definedName name="CUCC" localSheetId="7">#REF!</definedName>
    <definedName name="CUCC">#REF!</definedName>
    <definedName name="CZK">'[6]KURSE'!$B$9</definedName>
    <definedName name="Dateiname">'[7]DMK'!$C$9</definedName>
    <definedName name="DerivativeFI" localSheetId="7">#REF!</definedName>
    <definedName name="DerivativeFI">#REF!</definedName>
    <definedName name="DerivativeFI1" localSheetId="7">#REF!</definedName>
    <definedName name="DerivativeFI1">#REF!</definedName>
    <definedName name="DerivativeFIAC" localSheetId="7">#REF!</definedName>
    <definedName name="DerivativeFIAC">#REF!</definedName>
    <definedName name="DerivativeFIVJ" localSheetId="7">#REF!</definedName>
    <definedName name="DerivativeFIVJ">#REF!</definedName>
    <definedName name="_xlnm.Print_Area" localSheetId="0">'Accounting (alt)'!$A$1:$H$19</definedName>
    <definedName name="_xlnm.Print_Area" localSheetId="6">'Art 19 Abs 1 CRR'!$A$2:$AM$112</definedName>
    <definedName name="_xlnm.Print_Area" localSheetId="2">'Own funds 3rd quarter'!$A$1:$C$51</definedName>
    <definedName name="e" localSheetId="5">13.7603</definedName>
    <definedName name="e" localSheetId="2">13.7603</definedName>
    <definedName name="e" localSheetId="3">13.7603</definedName>
    <definedName name="e">'[10]namen'!$A$2</definedName>
    <definedName name="Eigenkapital1" localSheetId="7">#REF!</definedName>
    <definedName name="Eigenkapital1">#REF!</definedName>
    <definedName name="Eigenmittel1" localSheetId="7">#REF!</definedName>
    <definedName name="Eigenmittel1">#REF!</definedName>
    <definedName name="Eigenmittel2" localSheetId="7">#REF!</definedName>
    <definedName name="Eigenmittel2">#REF!</definedName>
    <definedName name="Eigenmittel3" localSheetId="7">#REF!</definedName>
    <definedName name="Eigenmittel3">#REF!</definedName>
    <definedName name="EKEntwicklung" localSheetId="7">#REF!</definedName>
    <definedName name="EKEntwicklung">#REF!</definedName>
    <definedName name="EM" localSheetId="5">#REF!</definedName>
    <definedName name="EM" localSheetId="3">#REF!</definedName>
    <definedName name="EM">'Own funds 3rd quarter'!$A$4:$C$29</definedName>
    <definedName name="EMNEU" localSheetId="7">#REF!</definedName>
    <definedName name="EMNEU">#REF!</definedName>
    <definedName name="Equity" localSheetId="7">#REF!</definedName>
    <definedName name="Equity">#REF!</definedName>
    <definedName name="Erf" localSheetId="7">#REF!</definedName>
    <definedName name="Erf" localSheetId="5">#REF!</definedName>
    <definedName name="Erf" localSheetId="3">#REF!</definedName>
    <definedName name="Erf">#REF!</definedName>
    <definedName name="Erfolgsre1" localSheetId="7">#REF!</definedName>
    <definedName name="Erfolgsre1">#REF!</definedName>
    <definedName name="Erfolgsre2" localSheetId="7">#REF!</definedName>
    <definedName name="Erfolgsre2">#REF!</definedName>
    <definedName name="ErfolgsreBew." localSheetId="7">#REF!</definedName>
    <definedName name="ErfolgsreBew.">#REF!</definedName>
    <definedName name="ErgebEndkons" localSheetId="7">#REF!</definedName>
    <definedName name="ErgebEndkons">#REF!</definedName>
    <definedName name="ErgebnisDerivate" localSheetId="7">#REF!</definedName>
    <definedName name="ErgebnisDerivate">#REF!</definedName>
    <definedName name="ErgebnisFI" localSheetId="7">#REF!</definedName>
    <definedName name="ErgebnisFI">#REF!</definedName>
    <definedName name="ErgkapEigenbestand">'[3]Eigenmittel'!$B$47</definedName>
    <definedName name="Ergkapitalbewertet" localSheetId="7">#REF!</definedName>
    <definedName name="Ergkapitalbewertet">#REF!</definedName>
    <definedName name="Erstkons" localSheetId="7">#REF!</definedName>
    <definedName name="Erstkons">#REF!</definedName>
    <definedName name="Erstkonsolidierungen" localSheetId="7">#REF!</definedName>
    <definedName name="Erstkonsolidierungen">#REF!</definedName>
    <definedName name="ES" localSheetId="7">#REF!</definedName>
    <definedName name="ES">#REF!</definedName>
    <definedName name="eventualverpf1" localSheetId="7">#REF!</definedName>
    <definedName name="eventualverpf1">#REF!</definedName>
    <definedName name="Eventualverpf2" localSheetId="7">#REF!</definedName>
    <definedName name="Eventualverpf2">#REF!</definedName>
    <definedName name="F">'[8]BS'!$H$1</definedName>
    <definedName name="FairValue1" localSheetId="7">#REF!</definedName>
    <definedName name="FairValue1">#REF!</definedName>
    <definedName name="FairValue2" localSheetId="7">#REF!</definedName>
    <definedName name="FairValue2">#REF!</definedName>
    <definedName name="FairValueFI" localSheetId="7">#REF!</definedName>
    <definedName name="FairValueFI">#REF!</definedName>
    <definedName name="FI">'[1]Segments RZB'!$A$27:$D$44</definedName>
    <definedName name="Finanzierungsleasing1" localSheetId="7">#REF!</definedName>
    <definedName name="Finanzierungsleasing1">#REF!</definedName>
    <definedName name="Finanzierungsleasing2" localSheetId="7">#REF!</definedName>
    <definedName name="Finanzierungsleasing2">#REF!</definedName>
    <definedName name="FordKI1" localSheetId="7">#REF!</definedName>
    <definedName name="FordKI1">#REF!</definedName>
    <definedName name="FordKI2" localSheetId="7">#REF!</definedName>
    <definedName name="FordKI2">#REF!</definedName>
    <definedName name="FordKI3" localSheetId="7">#REF!</definedName>
    <definedName name="FordKI3">#REF!</definedName>
    <definedName name="FordKU1" localSheetId="7">#REF!</definedName>
    <definedName name="FordKU1">#REF!</definedName>
    <definedName name="FordKU2" localSheetId="7">#REF!</definedName>
    <definedName name="FordKU2">#REF!</definedName>
    <definedName name="FordKU3" localSheetId="7">#REF!</definedName>
    <definedName name="FordKU3">#REF!</definedName>
    <definedName name="Fremdwährungsvol" localSheetId="7">#REF!</definedName>
    <definedName name="Fremdwährungsvol">#REF!</definedName>
    <definedName name="GBP" localSheetId="7">#REF!</definedName>
    <definedName name="GBP">#REF!</definedName>
    <definedName name="Geschäftsvolumen" localSheetId="7">#REF!</definedName>
    <definedName name="Geschäftsvolumen">#REF!</definedName>
    <definedName name="GewinnAktie" localSheetId="7">#REF!</definedName>
    <definedName name="GewinnAktie">#REF!</definedName>
    <definedName name="GewinnrücklagenAC" localSheetId="7">#REF!</definedName>
    <definedName name="GewinnrücklagenAC">#REF!</definedName>
    <definedName name="GewinnrücklageVJ" localSheetId="7">#REF!</definedName>
    <definedName name="GewinnrücklageVJ">#REF!</definedName>
    <definedName name="GIAG" localSheetId="7">#REF!</definedName>
    <definedName name="GIAG">#REF!</definedName>
    <definedName name="GSR03en" localSheetId="7">#REF!</definedName>
    <definedName name="GSR03en">#REF!</definedName>
    <definedName name="GSR04en" localSheetId="7">#REF!</definedName>
    <definedName name="GSR04en">#REF!</definedName>
    <definedName name="gsrvj" localSheetId="7">#REF!</definedName>
    <definedName name="gsrvj">#REF!</definedName>
    <definedName name="GVAMeldegrenze" localSheetId="7">#REF!</definedName>
    <definedName name="GVAMeldegrenze">#REF!</definedName>
    <definedName name="Handelsaktiva" localSheetId="7">#REF!</definedName>
    <definedName name="Handelsaktiva">#REF!</definedName>
    <definedName name="Handelsbuch" localSheetId="7">#REF!</definedName>
    <definedName name="Handelsbuch">#REF!</definedName>
    <definedName name="Handelsergebnis" localSheetId="7">#REF!</definedName>
    <definedName name="Handelsergebnis">#REF!</definedName>
    <definedName name="Handelspassiva" localSheetId="7">#REF!</definedName>
    <definedName name="Handelspassiva">#REF!</definedName>
    <definedName name="Highlights" localSheetId="7">#REF!</definedName>
    <definedName name="Highlights">#REF!</definedName>
    <definedName name="hj" localSheetId="7">#REF!</definedName>
    <definedName name="hj">#REF!</definedName>
    <definedName name="HRK">'[6]KURSE'!$B$10</definedName>
    <definedName name="I._Bilanz" localSheetId="7">#REF!</definedName>
    <definedName name="I._Bilanz">#REF!</definedName>
    <definedName name="IBA" localSheetId="7">#REF!</definedName>
    <definedName name="IBA">#REF!</definedName>
    <definedName name="Identnummer">'[7]DMK'!$C$21</definedName>
    <definedName name="IDNR" localSheetId="7">#REF!</definedName>
    <definedName name="IDNR">#REF!</definedName>
    <definedName name="II._Erfolgsrechnung" localSheetId="7">#REF!</definedName>
    <definedName name="II._Erfolgsrechnung">#REF!</definedName>
    <definedName name="III._Bankaufsichtliche_Kennzahlen" localSheetId="7">#REF!</definedName>
    <definedName name="III._Bankaufsichtliche_Kennzahlen">#REF!</definedName>
    <definedName name="Immat.Vermögen" localSheetId="7">#REF!</definedName>
    <definedName name="Immat.Vermögen">#REF!</definedName>
    <definedName name="ImmaterielleVG">'[3]Eigenmittel'!$D$30</definedName>
    <definedName name="IneffTeilCapitalHedge" localSheetId="7">#REF!</definedName>
    <definedName name="IneffTeilCapitalHedge">#REF!</definedName>
    <definedName name="Institutsart">'[7]DMK'!$C$11</definedName>
    <definedName name="IV._Sonstige_Kennzahlen" localSheetId="7">#REF!</definedName>
    <definedName name="IV._Sonstige_Kennzahlen">#REF!</definedName>
    <definedName name="KAG" localSheetId="7">#REF!</definedName>
    <definedName name="KAG">#REF!</definedName>
    <definedName name="KE000" localSheetId="7">#REF!</definedName>
    <definedName name="KE000">#REF!</definedName>
    <definedName name="KE000V" localSheetId="7">#REF!</definedName>
    <definedName name="KE000V">#REF!</definedName>
    <definedName name="ke04neu" localSheetId="7">#REF!</definedName>
    <definedName name="ke04neu">#REF!</definedName>
    <definedName name="KE05Mio" localSheetId="7">#REF!</definedName>
    <definedName name="KE05Mio">#REF!</definedName>
    <definedName name="KEdt" localSheetId="7">#REF!</definedName>
    <definedName name="KEdt">#REF!</definedName>
    <definedName name="KEDV" localSheetId="7">#REF!</definedName>
    <definedName name="KEDV">#REF!</definedName>
    <definedName name="KEEng" localSheetId="7">#REF!</definedName>
    <definedName name="KEEng">#REF!</definedName>
    <definedName name="KEHJ" localSheetId="7">#REF!</definedName>
    <definedName name="KEHJ">#REF!</definedName>
    <definedName name="KEOther" localSheetId="7">#REF!</definedName>
    <definedName name="KEOther">#REF!</definedName>
    <definedName name="KESEng" localSheetId="7">#REF!</definedName>
    <definedName name="KESEng">#REF!</definedName>
    <definedName name="KESVEng" localSheetId="7">#REF!</definedName>
    <definedName name="KESVEng">#REF!</definedName>
    <definedName name="KEVdt" localSheetId="7">#REF!</definedName>
    <definedName name="KEVdt">#REF!</definedName>
    <definedName name="KEVEng" localSheetId="7">#REF!</definedName>
    <definedName name="KEVEng">#REF!</definedName>
    <definedName name="KGG" localSheetId="7">#REF!</definedName>
    <definedName name="KGG">#REF!</definedName>
    <definedName name="Konsolidierungskreis" localSheetId="7">#REF!</definedName>
    <definedName name="Konsolidierungskreis">#REF!</definedName>
    <definedName name="Kreditaufnahmen" localSheetId="7">#REF!</definedName>
    <definedName name="Kreditaufnahmen">#REF!</definedName>
    <definedName name="Kreditrisikovors.1" localSheetId="7">#REF!</definedName>
    <definedName name="Kreditrisikovors.1">#REF!</definedName>
    <definedName name="Kreditrisikovors.2" localSheetId="7">#REF!</definedName>
    <definedName name="Kreditrisikovors.2">#REF!</definedName>
    <definedName name="Kreditrisikovorsorgen" localSheetId="7">#REF!</definedName>
    <definedName name="Kreditrisikovorsorgen">#REF!</definedName>
    <definedName name="Label">'[7]DMK'!$C$13</definedName>
    <definedName name="labeler" localSheetId="7">#REF!</definedName>
    <definedName name="labeler">#REF!</definedName>
    <definedName name="Land">'[7]DMK'!$C$19</definedName>
    <definedName name="Lizenz">'[12]ONA'!$C$5</definedName>
    <definedName name="Meldefile" localSheetId="7">#REF!</definedName>
    <definedName name="Meldefile">#REF!</definedName>
    <definedName name="Meldestichtag">'[12]ONA'!$C$17</definedName>
    <definedName name="Monat" localSheetId="7">#REF!</definedName>
    <definedName name="Monat">#REF!</definedName>
    <definedName name="Nachrangkapital" localSheetId="7">#REF!</definedName>
    <definedName name="Nachrangkapital">#REF!</definedName>
    <definedName name="Nachrangkapitalbewertet" localSheetId="7">#REF!</definedName>
    <definedName name="Nachrangkapitalbewertet">#REF!</definedName>
    <definedName name="Nahesteh.UnternAC" localSheetId="7">#REF!</definedName>
    <definedName name="Nahesteh.UnternAC">#REF!</definedName>
    <definedName name="Nahesteh.UnternVJ" localSheetId="7">#REF!</definedName>
    <definedName name="Nahesteh.UnternVJ">#REF!</definedName>
    <definedName name="NWB" localSheetId="7">#REF!</definedName>
    <definedName name="NWB">#REF!</definedName>
    <definedName name="OEIK" localSheetId="7">#REF!</definedName>
    <definedName name="OEIK">#REF!</definedName>
    <definedName name="OperativesLeasing2" localSheetId="7">#REF!</definedName>
    <definedName name="OperativesLeasing2">#REF!</definedName>
    <definedName name="OpertivesLeasing1" localSheetId="7">#REF!</definedName>
    <definedName name="OpertivesLeasing1">#REF!</definedName>
    <definedName name="Organe1" localSheetId="7">#REF!</definedName>
    <definedName name="Organe1">#REF!</definedName>
    <definedName name="Organe2" localSheetId="7">#REF!</definedName>
    <definedName name="Organe2">#REF!</definedName>
    <definedName name="Organe3" localSheetId="7">#REF!</definedName>
    <definedName name="Organe3">#REF!</definedName>
    <definedName name="Pensionsgesch1" localSheetId="7">#REF!</definedName>
    <definedName name="Pensionsgesch1">#REF!</definedName>
    <definedName name="Pensionsgesch2" localSheetId="7">#REF!</definedName>
    <definedName name="Pensionsgesch2">#REF!</definedName>
    <definedName name="Periodenergeb1" localSheetId="7">#REF!</definedName>
    <definedName name="Periodenergeb1">#REF!</definedName>
    <definedName name="Periodenergeb2" localSheetId="7">#REF!</definedName>
    <definedName name="Periodenergeb2">#REF!</definedName>
    <definedName name="PN6800001" localSheetId="7">#REF!</definedName>
    <definedName name="PN6800001">#REF!</definedName>
    <definedName name="PN6840900" localSheetId="7">#REF!</definedName>
    <definedName name="PN6840900">#REF!</definedName>
    <definedName name="PN7410001" localSheetId="7">#REF!</definedName>
    <definedName name="PN7410001">#REF!</definedName>
    <definedName name="PN7410010" localSheetId="7">#REF!</definedName>
    <definedName name="PN7410010">#REF!</definedName>
    <definedName name="PN7410111" localSheetId="7">#REF!</definedName>
    <definedName name="PN7410111">#REF!</definedName>
    <definedName name="PN7410112" localSheetId="7">#REF!</definedName>
    <definedName name="PN7410112">#REF!</definedName>
    <definedName name="PN7410113" localSheetId="7">#REF!</definedName>
    <definedName name="PN7410113">#REF!</definedName>
    <definedName name="PN7410114" localSheetId="7">#REF!</definedName>
    <definedName name="PN7410114">#REF!</definedName>
    <definedName name="PN7410200" localSheetId="7">#REF!</definedName>
    <definedName name="PN7410200">#REF!</definedName>
    <definedName name="PN7410212" localSheetId="7">#REF!</definedName>
    <definedName name="PN7410212">#REF!</definedName>
    <definedName name="PN7410213" localSheetId="7">#REF!</definedName>
    <definedName name="PN7410213">#REF!</definedName>
    <definedName name="PN7410214" localSheetId="7">#REF!</definedName>
    <definedName name="PN7410214">#REF!</definedName>
    <definedName name="PN7700901" localSheetId="7">#REF!</definedName>
    <definedName name="PN7700901">#REF!</definedName>
    <definedName name="PN7700901S" localSheetId="7">#REF!</definedName>
    <definedName name="PN7700901S">#REF!</definedName>
    <definedName name="PN7700902" localSheetId="7">#REF!</definedName>
    <definedName name="PN7700902">#REF!</definedName>
    <definedName name="PN7700902S" localSheetId="7">#REF!</definedName>
    <definedName name="PN7700902S">#REF!</definedName>
    <definedName name="PN7700903" localSheetId="7">#REF!</definedName>
    <definedName name="PN7700903">#REF!</definedName>
    <definedName name="PN7700903S" localSheetId="7">#REF!</definedName>
    <definedName name="PN7700903S">#REF!</definedName>
    <definedName name="PN7710900" localSheetId="7">#REF!</definedName>
    <definedName name="PN7710900">#REF!</definedName>
    <definedName name="PN7710900S" localSheetId="7">#REF!</definedName>
    <definedName name="PN7710900S">#REF!</definedName>
    <definedName name="PN7720900" localSheetId="7">#REF!</definedName>
    <definedName name="PN7720900">#REF!</definedName>
    <definedName name="PN7720900S" localSheetId="7">#REF!</definedName>
    <definedName name="PN7720900S">#REF!</definedName>
    <definedName name="PN7733900" localSheetId="7">#REF!</definedName>
    <definedName name="PN7733900">#REF!</definedName>
    <definedName name="PN7733900S" localSheetId="7">#REF!</definedName>
    <definedName name="PN7733900S">#REF!</definedName>
    <definedName name="PN7734900" localSheetId="7">#REF!</definedName>
    <definedName name="PN7734900">#REF!</definedName>
    <definedName name="PN7734900S" localSheetId="7">#REF!</definedName>
    <definedName name="PN7734900S">#REF!</definedName>
    <definedName name="PN7750900" localSheetId="7">#REF!</definedName>
    <definedName name="PN7750900">#REF!</definedName>
    <definedName name="PN7750912" localSheetId="7">#REF!</definedName>
    <definedName name="PN7750912">#REF!</definedName>
    <definedName name="PN7750913" localSheetId="7">#REF!</definedName>
    <definedName name="PN7750913">#REF!</definedName>
    <definedName name="PN7750914" localSheetId="7">#REF!</definedName>
    <definedName name="PN7750914">#REF!</definedName>
    <definedName name="PN7750915" localSheetId="7">#REF!</definedName>
    <definedName name="PN7750915">#REF!</definedName>
    <definedName name="PN7750916" localSheetId="7">#REF!</definedName>
    <definedName name="PN7750916">#REF!</definedName>
    <definedName name="PN7750917" localSheetId="7">#REF!</definedName>
    <definedName name="PN7750917">#REF!</definedName>
    <definedName name="PN7750918" localSheetId="7">#REF!</definedName>
    <definedName name="PN7750918">#REF!</definedName>
    <definedName name="PN7750919" localSheetId="7">#REF!</definedName>
    <definedName name="PN7750919">#REF!</definedName>
    <definedName name="PN7750920" localSheetId="7">#REF!</definedName>
    <definedName name="PN7750920">#REF!</definedName>
    <definedName name="PN7750921" localSheetId="7">#REF!</definedName>
    <definedName name="PN7750921">#REF!</definedName>
    <definedName name="PN7750922" localSheetId="7">#REF!</definedName>
    <definedName name="PN7750922">#REF!</definedName>
    <definedName name="PN7750923" localSheetId="7">#REF!</definedName>
    <definedName name="PN7750923">#REF!</definedName>
    <definedName name="PN7750924" localSheetId="7">#REF!</definedName>
    <definedName name="PN7750924">#REF!</definedName>
    <definedName name="PN7750925" localSheetId="7">#REF!</definedName>
    <definedName name="PN7750925">#REF!</definedName>
    <definedName name="PN7800900" localSheetId="7">#REF!</definedName>
    <definedName name="PN7800900">#REF!</definedName>
    <definedName name="PN7810801" localSheetId="7">#REF!</definedName>
    <definedName name="PN7810801">#REF!</definedName>
    <definedName name="PN7810901" localSheetId="7">#REF!</definedName>
    <definedName name="PN7810901">#REF!</definedName>
    <definedName name="PN7810911" localSheetId="7">#REF!</definedName>
    <definedName name="PN7810911">#REF!</definedName>
    <definedName name="PN7810912" localSheetId="7">#REF!</definedName>
    <definedName name="PN7810912">#REF!</definedName>
    <definedName name="PN7810913" localSheetId="7">#REF!</definedName>
    <definedName name="PN7810913">#REF!</definedName>
    <definedName name="PN7810914" localSheetId="7">#REF!</definedName>
    <definedName name="PN7810914">#REF!</definedName>
    <definedName name="PN7810915" localSheetId="7">#REF!</definedName>
    <definedName name="PN7810915">#REF!</definedName>
    <definedName name="PN7810916" localSheetId="7">#REF!</definedName>
    <definedName name="PN7810916">#REF!</definedName>
    <definedName name="PN7820901" localSheetId="7">#REF!</definedName>
    <definedName name="PN7820901">#REF!</definedName>
    <definedName name="PN7820911" localSheetId="7">#REF!</definedName>
    <definedName name="PN7820911">#REF!</definedName>
    <definedName name="PN7820912" localSheetId="7">#REF!</definedName>
    <definedName name="PN7820912">#REF!</definedName>
    <definedName name="PN7820913" localSheetId="7">#REF!</definedName>
    <definedName name="PN7820913">#REF!</definedName>
    <definedName name="PN7820914" localSheetId="7">#REF!</definedName>
    <definedName name="PN7820914">#REF!</definedName>
    <definedName name="PN7820916" localSheetId="7">#REF!</definedName>
    <definedName name="PN7820916">#REF!</definedName>
    <definedName name="PN7820917" localSheetId="7">#REF!</definedName>
    <definedName name="PN7820917">#REF!</definedName>
    <definedName name="PN7820918" localSheetId="7">#REF!</definedName>
    <definedName name="PN7820918">#REF!</definedName>
    <definedName name="PN7830801">'[7]Eigenmittel'!$D$50</definedName>
    <definedName name="PN7830901" localSheetId="7">#REF!</definedName>
    <definedName name="PN7830901">#REF!</definedName>
    <definedName name="PN7840911" localSheetId="7">#REF!</definedName>
    <definedName name="PN7840911">#REF!</definedName>
    <definedName name="PN7840912" localSheetId="7">#REF!</definedName>
    <definedName name="PN7840912">#REF!</definedName>
    <definedName name="PN7840913" localSheetId="7">#REF!</definedName>
    <definedName name="PN7840913">#REF!</definedName>
    <definedName name="PN7850901" localSheetId="7">#REF!</definedName>
    <definedName name="PN7850901">#REF!</definedName>
    <definedName name="PN7860901" localSheetId="7">#REF!</definedName>
    <definedName name="PN7860901">#REF!</definedName>
    <definedName name="PN7860902" localSheetId="7">#REF!</definedName>
    <definedName name="PN7860902">#REF!</definedName>
    <definedName name="PN7860903" localSheetId="7">#REF!</definedName>
    <definedName name="PN7860903">#REF!</definedName>
    <definedName name="PN7860904" localSheetId="7">#REF!</definedName>
    <definedName name="PN7860904">#REF!</definedName>
    <definedName name="PN7860905" localSheetId="7">#REF!</definedName>
    <definedName name="PN7860905">#REF!</definedName>
    <definedName name="PN7900801" localSheetId="7">#REF!</definedName>
    <definedName name="PN7900801">#REF!</definedName>
    <definedName name="PN7900902" localSheetId="7">#REF!</definedName>
    <definedName name="PN7900902">#REF!</definedName>
    <definedName name="PN9600001" localSheetId="7">#REF!</definedName>
    <definedName name="PN9600001">#REF!</definedName>
    <definedName name="PO">'[1]Segments RZB'!$A$96:$D$114</definedName>
    <definedName name="Provisionsüber" localSheetId="7">#REF!</definedName>
    <definedName name="Provisionsüber">#REF!</definedName>
    <definedName name="PSANachrang" localSheetId="7">#REF!</definedName>
    <definedName name="PSANachrang">#REF!</definedName>
    <definedName name="Q">'[14]Konzern'!$CF$2</definedName>
    <definedName name="Raiffeisen_Zentralbank_Österreich_AG">#REF!</definedName>
    <definedName name="RBEISEN" localSheetId="7">#REF!</definedName>
    <definedName name="RBEISEN">#REF!</definedName>
    <definedName name="RBGUESSING" localSheetId="7">#REF!</definedName>
    <definedName name="RBGUESSING">#REF!</definedName>
    <definedName name="rbhu">'[15]REFI'!$E$7</definedName>
    <definedName name="RBNEUSIEDL" localSheetId="7">#REF!</definedName>
    <definedName name="RBNEUSIEDL">#REF!</definedName>
    <definedName name="RBSPK" localSheetId="7">#REF!</definedName>
    <definedName name="RBSPK">#REF!</definedName>
    <definedName name="RBSpkErgkap" localSheetId="7">#REF!</definedName>
    <definedName name="RBSpkErgkap">#REF!</definedName>
    <definedName name="RBWIEN" localSheetId="7">#REF!</definedName>
    <definedName name="RBWIEN">#REF!</definedName>
    <definedName name="RestlaufzeitenAC" localSheetId="7">#REF!</definedName>
    <definedName name="RestlaufzeitenAC">#REF!</definedName>
    <definedName name="RestlaufzeitenVJ" localSheetId="7">#REF!</definedName>
    <definedName name="RestlaufzeitenVJ">#REF!</definedName>
    <definedName name="RFAG" localSheetId="7">#REF!</definedName>
    <definedName name="RFAG">#REF!</definedName>
    <definedName name="RFAGErgkap" localSheetId="7">#REF!</definedName>
    <definedName name="RFAGErgkap">#REF!</definedName>
    <definedName name="RLAV" localSheetId="7">#REF!</definedName>
    <definedName name="RLAV">#REF!</definedName>
    <definedName name="rlhu">'[15]REFI'!$E$35</definedName>
    <definedName name="rli">'[15]REFI'!$E$102</definedName>
    <definedName name="RLMUC" localSheetId="7">#REF!</definedName>
    <definedName name="RLMUC">#REF!</definedName>
    <definedName name="ROE">'[16]ROE Tables'!$A$2:$D$5</definedName>
    <definedName name="ROSC">'[16]ROE Tables'!$A$9:$D$12</definedName>
    <definedName name="Rückstellungen" localSheetId="7">#REF!</definedName>
    <definedName name="Rückstellungen">#REF!</definedName>
    <definedName name="rwa" localSheetId="7">#REF!</definedName>
    <definedName name="rwa">#REF!</definedName>
    <definedName name="RZBWert">'[2]ABZUG-23'!$E$47</definedName>
    <definedName name="Sachanlagen" localSheetId="7">#REF!</definedName>
    <definedName name="Sachanlagen">#REF!</definedName>
    <definedName name="SegementeAC" localSheetId="7">#REF!</definedName>
    <definedName name="SegementeAC">#REF!</definedName>
    <definedName name="SegmenteVJ" localSheetId="7">#REF!</definedName>
    <definedName name="SegmenteVJ">#REF!</definedName>
    <definedName name="Sicherheiten1" localSheetId="7">#REF!</definedName>
    <definedName name="Sicherheiten1">#REF!</definedName>
    <definedName name="Sicherheiten2" localSheetId="7">#REF!</definedName>
    <definedName name="Sicherheiten2">#REF!</definedName>
    <definedName name="SMR">'[16]DATENBASIS'!$B$66</definedName>
    <definedName name="solver_adj" localSheetId="5" hidden="1">'Own funds 1st &amp; 2nd qu. 2011'!$F$6</definedName>
    <definedName name="solver_cvg" localSheetId="5" hidden="1">0.0001</definedName>
    <definedName name="solver_drv" localSheetId="5" hidden="1">1</definedName>
    <definedName name="solver_est" localSheetId="5" hidden="1">1</definedName>
    <definedName name="solver_itr" localSheetId="5" hidden="1">100</definedName>
    <definedName name="solver_lin" localSheetId="5" hidden="1">2</definedName>
    <definedName name="solver_neg" localSheetId="5" hidden="1">2</definedName>
    <definedName name="solver_num" localSheetId="5" hidden="1">0</definedName>
    <definedName name="solver_nwt" localSheetId="5" hidden="1">1</definedName>
    <definedName name="solver_opt" localSheetId="5" hidden="1">'Own funds 1st &amp; 2nd qu. 2011'!$F$26</definedName>
    <definedName name="solver_pre" localSheetId="5" hidden="1">0.000001</definedName>
    <definedName name="solver_scl" localSheetId="5" hidden="1">2</definedName>
    <definedName name="solver_sho" localSheetId="5" hidden="1">2</definedName>
    <definedName name="solver_tim" localSheetId="5" hidden="1">100</definedName>
    <definedName name="solver_tol" localSheetId="5" hidden="1">0.05</definedName>
    <definedName name="solver_typ" localSheetId="5" hidden="1">3</definedName>
    <definedName name="solver_val" localSheetId="5" hidden="1">-0.0055</definedName>
    <definedName name="Sonst.Aktiva1" localSheetId="7">#REF!</definedName>
    <definedName name="Sonst.Aktiva1">#REF!</definedName>
    <definedName name="Sonst.Aktiva2" localSheetId="7">#REF!</definedName>
    <definedName name="Sonst.Aktiva2">#REF!</definedName>
    <definedName name="Sonst.Aktiva3" localSheetId="7">#REF!</definedName>
    <definedName name="Sonst.Aktiva3">#REF!</definedName>
    <definedName name="Sonst.betr.Ergeb." localSheetId="7">#REF!</definedName>
    <definedName name="Sonst.betr.Ergeb.">#REF!</definedName>
    <definedName name="Sonst.Passiva" localSheetId="7">#REF!</definedName>
    <definedName name="Sonst.Passiva">#REF!</definedName>
    <definedName name="Sprache">1</definedName>
    <definedName name="Steuern1" localSheetId="7">#REF!</definedName>
    <definedName name="Steuern1">#REF!</definedName>
    <definedName name="Steuern2" localSheetId="7">#REF!</definedName>
    <definedName name="Steuern2">#REF!</definedName>
    <definedName name="SubGroupKons" localSheetId="7">#REF!</definedName>
    <definedName name="SubGroupKons">#REF!</definedName>
    <definedName name="Summe3">'[2]KK'!$E$267</definedName>
    <definedName name="Summe4">'[2]KK'!$F$267</definedName>
    <definedName name="Summe5">'[2]KK'!$G$267</definedName>
    <definedName name="Summe6">'[2]KK'!$H$267</definedName>
    <definedName name="Summe7">'[2]KK'!$I$267</definedName>
    <definedName name="Summe8">'[2]KK'!$J$267</definedName>
    <definedName name="SWIFT" localSheetId="7">#REF!</definedName>
    <definedName name="SWIFT">#REF!</definedName>
    <definedName name="Sy_nop" hidden="1">1</definedName>
    <definedName name="Taggeld">'[16]DATENBASIS'!$B$67</definedName>
    <definedName name="tbsk">'[15]REFI'!$E$6</definedName>
    <definedName name="thisfile">'[7]DMK'!$C$27</definedName>
    <definedName name="TR">'[1]Segments RZB'!$A$73:$D$90</definedName>
    <definedName name="TransDMK">'[4]Trans'!$B$4</definedName>
    <definedName name="Treuhand1" localSheetId="7">#REF!</definedName>
    <definedName name="Treuhand1">#REF!</definedName>
    <definedName name="Treuhand2" localSheetId="7">#REF!</definedName>
    <definedName name="Treuhand2">#REF!</definedName>
    <definedName name="UBQuotenkonsolidierung">'[5]KK'!$H$334</definedName>
    <definedName name="udget3" localSheetId="7">#REF!</definedName>
    <definedName name="udget3">#REF!</definedName>
    <definedName name="UmfassErgebnis" localSheetId="7">#REF!</definedName>
    <definedName name="UmfassErgebnis">#REF!</definedName>
    <definedName name="Unternehmenszusammenschl" localSheetId="7">#REF!</definedName>
    <definedName name="Unternehmenszusammenschl">#REF!</definedName>
    <definedName name="UnterschiedsbetragVollkonsolidierung">'[5]KK'!$H$339-'[5]KK'!$H$334</definedName>
    <definedName name="Verbindl.KI2" localSheetId="7">#REF!</definedName>
    <definedName name="Verbindl.KI2">#REF!</definedName>
    <definedName name="Verbindl.KI3" localSheetId="7">#REF!</definedName>
    <definedName name="Verbindl.KI3">#REF!</definedName>
    <definedName name="Verbindl.KU1" localSheetId="7">#REF!</definedName>
    <definedName name="Verbindl.KU1">#REF!</definedName>
    <definedName name="Verbindl.KU2" localSheetId="7">#REF!</definedName>
    <definedName name="Verbindl.KU2">#REF!</definedName>
    <definedName name="Verbindl.KU3" localSheetId="7">#REF!</definedName>
    <definedName name="Verbindl.KU3">#REF!</definedName>
    <definedName name="VerbindlKI1" localSheetId="7">#REF!</definedName>
    <definedName name="VerbindlKI1">#REF!</definedName>
    <definedName name="Verbr.Verbindl." localSheetId="7">#REF!</definedName>
    <definedName name="Verbr.Verbindl.">#REF!</definedName>
    <definedName name="Verbriefungen" localSheetId="7">#REF!</definedName>
    <definedName name="Verbriefungen">#REF!</definedName>
    <definedName name="Verwaltungsaufw." localSheetId="7">#REF!</definedName>
    <definedName name="Verwaltungsaufw.">#REF!</definedName>
    <definedName name="Verzeichnis">'[7]DMK'!$C$23</definedName>
    <definedName name="VISA" localSheetId="7">#REF!</definedName>
    <definedName name="VISA">#REF!</definedName>
    <definedName name="Vorschau" localSheetId="7">#REF!</definedName>
    <definedName name="Vorschau">#REF!</definedName>
    <definedName name="VorschauKey" localSheetId="7">#REF!</definedName>
    <definedName name="VorschauKey">#REF!</definedName>
    <definedName name="Währung" localSheetId="7">#REF!</definedName>
    <definedName name="Währung">#REF!</definedName>
    <definedName name="Währungsdifferenz">'[5]KK'!$J$339-'[5]KK'!$J$334</definedName>
    <definedName name="Währungsumrechnung" localSheetId="7">#REF!</definedName>
    <definedName name="Währungsumrechnung">#REF!</definedName>
    <definedName name="WDQuotenkonsolidierung">'[5]KK'!$J$334</definedName>
    <definedName name="Wertpap.Beteil." localSheetId="7">#REF!</definedName>
    <definedName name="Wertpap.Beteil.">#REF!</definedName>
    <definedName name="Zielverzeichnis">'[7]DMK'!$C$25</definedName>
    <definedName name="Zinsüberschuss1" localSheetId="7">#REF!</definedName>
    <definedName name="Zinsüberschuss1">#REF!</definedName>
    <definedName name="Zinsüberschuss2" localSheetId="7">#REF!</definedName>
    <definedName name="Zinsüberschuss2">#REF!</definedName>
    <definedName name="_xlnm.Print_Titles" localSheetId="6">'Art 19 Abs 1 CRR'!$A:$D,'Art 19 Abs 1 CRR'!$3:$4</definedName>
    <definedName name="_xlnm.Print_Titles" localSheetId="7">'Art 19 Abs 2 CRR'!$A:$D,'Art 19 Abs 2 CRR'!$3:$4</definedName>
  </definedNames>
  <calcPr calcId="145621"/>
</workbook>
</file>

<file path=xl/comments2.xml><?xml version="1.0" encoding="utf-8"?>
<comments xmlns="http://schemas.openxmlformats.org/spreadsheetml/2006/main">
  <authors>
    <author>Malgorzata Stepien</author>
  </authors>
  <commentList>
    <comment ref="B58" authorId="0">
      <text>
        <r>
          <rPr>
            <b/>
            <sz val="8"/>
            <rFont val="Tahoma"/>
            <family val="2"/>
          </rPr>
          <t>PwC comment:</t>
        </r>
        <r>
          <rPr>
            <sz val="8"/>
            <rFont val="Tahoma"/>
            <family val="2"/>
          </rPr>
          <t xml:space="preserve">
As no consolidated financial statements have been prepared as at 30/06/2011 balancing figures have been included on the asset side (effect of RLPL and RFS)</t>
        </r>
      </text>
    </comment>
  </commentList>
</comments>
</file>

<file path=xl/comments3.xml><?xml version="1.0" encoding="utf-8"?>
<comments xmlns="http://schemas.openxmlformats.org/spreadsheetml/2006/main">
  <authors>
    <author>WZHLOB</author>
  </authors>
  <commentList>
    <comment ref="B34" authorId="0">
      <text>
        <r>
          <rPr>
            <b/>
            <sz val="8"/>
            <rFont val="Tahoma"/>
            <family val="2"/>
          </rPr>
          <t>WZHLOB:</t>
        </r>
        <r>
          <rPr>
            <sz val="8"/>
            <rFont val="Tahoma"/>
            <family val="2"/>
          </rPr>
          <t xml:space="preserve">
RWAs as of 3rd quarter 2010</t>
        </r>
      </text>
    </comment>
  </commentList>
</comments>
</file>

<file path=xl/comments5.xml><?xml version="1.0" encoding="utf-8"?>
<comments xmlns="http://schemas.openxmlformats.org/spreadsheetml/2006/main">
  <authors>
    <author>WZHLOB</author>
  </authors>
  <commentList>
    <comment ref="E10" authorId="0">
      <text>
        <r>
          <rPr>
            <b/>
            <sz val="8"/>
            <rFont val="Tahoma"/>
            <family val="2"/>
          </rPr>
          <t>WZHLOB:</t>
        </r>
        <r>
          <rPr>
            <sz val="8"/>
            <rFont val="Tahoma"/>
            <family val="2"/>
          </rPr>
          <t xml:space="preserve">
rechnerisch ((AB + EB)/2) würde sich ein Wert von EUR 9.277 ergeben.</t>
        </r>
      </text>
    </comment>
  </commentList>
</comments>
</file>

<file path=xl/comments6.xml><?xml version="1.0" encoding="utf-8"?>
<comments xmlns="http://schemas.openxmlformats.org/spreadsheetml/2006/main">
  <authors>
    <author>WZHLOB</author>
  </authors>
  <commentList>
    <comment ref="L11" authorId="0">
      <text>
        <r>
          <rPr>
            <b/>
            <sz val="8"/>
            <rFont val="Tahoma"/>
            <family val="2"/>
          </rPr>
          <t>WZHLOB:</t>
        </r>
        <r>
          <rPr>
            <sz val="8"/>
            <rFont val="Tahoma"/>
            <family val="2"/>
          </rPr>
          <t xml:space="preserve">
adjustment Russia</t>
        </r>
      </text>
    </comment>
  </commentList>
</comments>
</file>

<file path=xl/sharedStrings.xml><?xml version="1.0" encoding="utf-8"?>
<sst xmlns="http://schemas.openxmlformats.org/spreadsheetml/2006/main" count="408" uniqueCount="290">
  <si>
    <t>Regulatory own funds</t>
  </si>
  <si>
    <t>RBI Group, Vienna</t>
  </si>
  <si>
    <t>€ million</t>
  </si>
  <si>
    <t xml:space="preserve">
30.9.2010</t>
  </si>
  <si>
    <t>Paid-in capital</t>
  </si>
  <si>
    <t>Earned capital</t>
  </si>
  <si>
    <t>Minority interests</t>
  </si>
  <si>
    <t>Hybrid tier 1 capital</t>
  </si>
  <si>
    <t>Intangible fixed assets</t>
  </si>
  <si>
    <t>Core capital (tier 1 capital)</t>
  </si>
  <si>
    <t>Deductions from the core capital</t>
  </si>
  <si>
    <t>Eligible core capital (after deductions)</t>
  </si>
  <si>
    <t>Additional own funds according to Section 23 (1) 5 BWG</t>
  </si>
  <si>
    <t>Provision excess of internal rating approach positions</t>
  </si>
  <si>
    <t>Hidden reserves</t>
  </si>
  <si>
    <t>Long-term subordinated own funds</t>
  </si>
  <si>
    <t>Additional own funds (tier 2 capital)</t>
  </si>
  <si>
    <t xml:space="preserve">Deduction items: participations, securitizations </t>
  </si>
  <si>
    <t>Eligble additional own funds (after deductions)</t>
  </si>
  <si>
    <t>Deduction items: insurances</t>
  </si>
  <si>
    <t>Tier 2 capital available to be redesignated as tier 3 capital (tier 3 capital)</t>
  </si>
  <si>
    <t>Short term subordinated capital (tier 3 capital)</t>
  </si>
  <si>
    <t>Total own funds</t>
  </si>
  <si>
    <t>Total own funds requirement</t>
  </si>
  <si>
    <t>Excess own funds</t>
  </si>
  <si>
    <t>Excess cover ratio</t>
  </si>
  <si>
    <t>Core capital ratio (tier 1), credit risk</t>
  </si>
  <si>
    <t>Core capital ratio (tier 1), total</t>
  </si>
  <si>
    <t>Own funds ratio</t>
  </si>
  <si>
    <t>Core Tier 1 ratio, total</t>
  </si>
  <si>
    <t>Core Tier 1 ratio, total (including profit)</t>
  </si>
  <si>
    <t>Core Tier 1 ratio, total (excluding profit)</t>
  </si>
  <si>
    <t>RWA</t>
  </si>
  <si>
    <t>RWA adapted</t>
  </si>
  <si>
    <t>additional total RWAs</t>
  </si>
  <si>
    <t>Core Tier 1 ratio (incl. profit)</t>
  </si>
  <si>
    <t>Total Assets</t>
  </si>
  <si>
    <t>RWA / Assets</t>
  </si>
  <si>
    <t>Project "New's" Equity</t>
  </si>
  <si>
    <t>Tier 1 incl. Project "New"</t>
  </si>
  <si>
    <t>Tier 1 ratio incl. Project "New"</t>
  </si>
  <si>
    <t>Core Tier 1 ratio incl. Profit and project "New"</t>
  </si>
  <si>
    <t>Core Tier 1 incl. profit and Project "New"</t>
  </si>
  <si>
    <t>Core Tier 1 ratio incl. Project "New"</t>
  </si>
  <si>
    <t>Core Tier 1 incl. Project "New"</t>
  </si>
  <si>
    <t>Target Company</t>
  </si>
  <si>
    <t>Tier 1</t>
  </si>
  <si>
    <t>RWAs (as of 3rd quarter 2010)</t>
  </si>
  <si>
    <t>Tier 1 ratio = Core Tier 1</t>
  </si>
  <si>
    <t>Investor Pr. Jan 11</t>
  </si>
  <si>
    <t>incl. Pr. "New"</t>
  </si>
  <si>
    <t>Core Tier 1 ratio (excl. Profit)</t>
  </si>
  <si>
    <t>Core Tier 1 (excl. profit)</t>
  </si>
  <si>
    <t>Core Tier 1 (incl. profit)</t>
  </si>
  <si>
    <t>BASEL 2</t>
  </si>
  <si>
    <t>n.a.</t>
  </si>
  <si>
    <t>page 27</t>
  </si>
  <si>
    <t>page 28</t>
  </si>
  <si>
    <t>Tier 1 ratio (excl. profit)</t>
  </si>
  <si>
    <t>BASEL 3</t>
  </si>
  <si>
    <t>EUR</t>
  </si>
  <si>
    <t>Purchase price</t>
  </si>
  <si>
    <t>Goodwill</t>
  </si>
  <si>
    <t>Minorities</t>
  </si>
  <si>
    <t>Total equity target company (100%)</t>
  </si>
  <si>
    <t>Purchase price (70%)</t>
  </si>
  <si>
    <t>Strike price Option (30%)</t>
  </si>
  <si>
    <t>Behandlung Own funds RBI Gruppe</t>
  </si>
  <si>
    <t>Put option</t>
  </si>
  <si>
    <t>additional deductions</t>
  </si>
  <si>
    <t>Acquired equity (70%)</t>
  </si>
  <si>
    <t>Impact Capital Total</t>
  </si>
  <si>
    <t>RZB Group</t>
  </si>
  <si>
    <t>RWA (as of 3rd quarter 2010)</t>
  </si>
  <si>
    <t>Core Tier 1</t>
  </si>
  <si>
    <t>Eligible Tier 1 (after deductions)</t>
  </si>
  <si>
    <t>RWAs Polbank</t>
  </si>
  <si>
    <t>Core Capital (post transaction)</t>
  </si>
  <si>
    <t>Core Tier 1 ratio (post transaction)</t>
  </si>
  <si>
    <t>Delta</t>
  </si>
  <si>
    <t>Combined RWA</t>
  </si>
  <si>
    <t>Deductions (participations, securitizations)</t>
  </si>
  <si>
    <t>Intangibles new (still in Polbank)</t>
  </si>
  <si>
    <t>Goodwill (transaction)</t>
  </si>
  <si>
    <t>Core Tier 1 ratio (before transaction)</t>
  </si>
  <si>
    <t>Tier 1 (post transaction)</t>
  </si>
  <si>
    <t>Tier 1 ratio</t>
  </si>
  <si>
    <t>Tier 1 ratio (post transaction)</t>
  </si>
  <si>
    <t>CT1 ratio</t>
  </si>
  <si>
    <t>Increase due to new PD rates</t>
  </si>
  <si>
    <t>RBI Capital Impact Acquisition</t>
  </si>
  <si>
    <t>Retained Earnings 2010</t>
  </si>
  <si>
    <t>Aggregated RBI &amp; Polbank</t>
  </si>
  <si>
    <t>Impact Acquisition on CT1</t>
  </si>
  <si>
    <t>CT1 ratio w/o Part Cap</t>
  </si>
  <si>
    <t>Comment</t>
  </si>
  <si>
    <t>Kaufpreis der restlichen 30% bzw 13%:</t>
  </si>
  <si>
    <t>Der Ausübungpreis bestimmt sich aus dem höheren von Floor Price und ROE Fair Market Value.</t>
  </si>
  <si>
    <t>Der Floor Price für die 13% an der Combined Bank beläuft sich auf EUR 175 Mio (plus 2% Zinsen pro Jahr, diese jedoch für max. 5 Jahre) und ist somit niedriger als der aliquote Preis für den 70% Anteil (würde einem Betrag iHv EUR 210 Mio entsprechen).</t>
  </si>
  <si>
    <t>Der ROE Fair Market Value rechnet sich als P/B Multiple multipliziert mit dem Required Equity plus/minus einem "Excess Capital" (dieses wird also mit einem P/B Multiple von 1x erfasst). Der daraus resultierende Betrag wird noch um EUR 30,45 Mio reduziert (dieser Betrag wird auch pro Jahr mit 2% verzinst - max. jedoch auf 5 Jahre).</t>
  </si>
  <si>
    <t>Das Required Equity definiert sich als 10% der RWAs.</t>
  </si>
  <si>
    <t>Der heranzuziehende P/B Multiple ist abhängig vom erreichten RoE im relevanten Jahr. Der RoE bestimmt sich aus dem Verhältnis eines normalisierten Gewinns nach Steuern zum durchschnittlichen Equity. Bis zu einem RoE von 12,5% wird der Multiple von 1x herangezogen. Sollte sich der RoE 30% und höher sein, so würde der Multiple 2,65x betragen</t>
  </si>
  <si>
    <t>Option:</t>
  </si>
  <si>
    <t>Tier 1 before deductions</t>
  </si>
  <si>
    <t>Deductions</t>
  </si>
  <si>
    <t>50% von 29.690 als Abzug von Tier 1 und Tier 2</t>
  </si>
  <si>
    <t>Hybrid Tier 1</t>
  </si>
  <si>
    <t>Tier 1 (eligible)</t>
  </si>
  <si>
    <t>Part Cap</t>
  </si>
  <si>
    <t>RBI Group (excl. Polbank):</t>
  </si>
  <si>
    <t>Actual</t>
  </si>
  <si>
    <t>9% CT1 on RBI level excl. Polbank</t>
  </si>
  <si>
    <t>CT1</t>
  </si>
  <si>
    <t>9% CT1 incl. Polbank</t>
  </si>
  <si>
    <t>Profit before tax</t>
  </si>
  <si>
    <t>2010 ACT</t>
  </si>
  <si>
    <t>Equity</t>
  </si>
  <si>
    <t>Profit before tax (LCY)</t>
  </si>
  <si>
    <t>EUR, mn</t>
  </si>
  <si>
    <t>Effect Polbank Acquisition (LCY)</t>
  </si>
  <si>
    <t>Effect Polbank Acquisition (EUR)</t>
  </si>
  <si>
    <t>Acquisition</t>
  </si>
  <si>
    <t>RoE</t>
  </si>
  <si>
    <t>Combined</t>
  </si>
  <si>
    <t>Combined profit before tax (LCY)</t>
  </si>
  <si>
    <t>RoE (excl. Polbank)</t>
  </si>
  <si>
    <t>RoE (incl. Polbank, starting 2012)</t>
  </si>
  <si>
    <t>Combined (pro-forma)</t>
  </si>
  <si>
    <t>Polbank solo (LCY)</t>
  </si>
  <si>
    <t>RBPL solo (LCY)</t>
  </si>
  <si>
    <t>Synergies (LCY)</t>
  </si>
  <si>
    <t>Consolidated profit</t>
  </si>
  <si>
    <t>Minority interest</t>
  </si>
  <si>
    <t>Consolidated equity</t>
  </si>
  <si>
    <t>Total equity</t>
  </si>
  <si>
    <t>Equity (adapted)</t>
  </si>
  <si>
    <t>Equity average</t>
  </si>
  <si>
    <t>RBI Group</t>
  </si>
  <si>
    <t>FX rate as of Dec 31, 2010</t>
  </si>
  <si>
    <t>Polbank RWA</t>
  </si>
  <si>
    <t>Polbank RWA (EUR)</t>
  </si>
  <si>
    <t>RWA Polbank (business plan)</t>
  </si>
  <si>
    <t>Polbank RWA (LCY) (reported)</t>
  </si>
  <si>
    <t>Impact Acquisition on Tier 1</t>
  </si>
  <si>
    <t>Tier 1 ratio w/o Part Cap</t>
  </si>
  <si>
    <t>Own funds total</t>
  </si>
  <si>
    <t>Deductions (particip., sec.)</t>
  </si>
  <si>
    <t>Core Tier 1 (eligible)</t>
  </si>
  <si>
    <t>FX rate reported</t>
  </si>
  <si>
    <t>Capital Impact Acquisition</t>
  </si>
  <si>
    <t>1Q 2011 Actual</t>
  </si>
  <si>
    <t>RZB</t>
  </si>
  <si>
    <t>Group (excl. Polbank):</t>
  </si>
  <si>
    <t>Aggregated incl. Polbank</t>
  </si>
  <si>
    <t>RBI</t>
  </si>
  <si>
    <t>70%</t>
  </si>
  <si>
    <t>100%</t>
  </si>
  <si>
    <t>HY 2011</t>
  </si>
  <si>
    <t>Accounting treatment of transaction</t>
  </si>
  <si>
    <t>Basic assumptions:</t>
  </si>
  <si>
    <t>EUR/PLN rate</t>
  </si>
  <si>
    <t>According to Schedule 6 clauses 1.1.2 in Part 1 and Part 2 the EFG'P NAV and RBI'P NAV shall be converted from PLN to EUR at the spot rate as at the close of business on the Closing Date, as published in the London Financial Times.</t>
  </si>
  <si>
    <t>EFG'P Group's Financial Data</t>
  </si>
  <si>
    <t>NAV (mio PLN)</t>
  </si>
  <si>
    <t>EFG Polbank</t>
  </si>
  <si>
    <t>1/06/2011</t>
  </si>
  <si>
    <t>EFG Poldystrybucja (approx.)</t>
  </si>
  <si>
    <t>31/12/2010</t>
  </si>
  <si>
    <t>RBI'P Group's Financial Data</t>
  </si>
  <si>
    <t>- As RBI'P Group did not prepare consolidated financial statements as at 30/06/2011, we estimated NAV as a consolidated NAV on 31/12/2010 adjusted by the difference between NAV on 30/06/2011 and 31/12/2010 for RBPL and RLPL. 
- For RIA, no review was cond</t>
  </si>
  <si>
    <t>Raiffeisen Bank (consolidated)</t>
  </si>
  <si>
    <t>Raiffeisen Bank Polska S.A.</t>
  </si>
  <si>
    <t>difference 31/12/2010 and 30/06/2011</t>
  </si>
  <si>
    <t>Raiffeisen Leasing Polska S.A.</t>
  </si>
  <si>
    <t xml:space="preserve">Raiffesen Financial Services </t>
  </si>
  <si>
    <t>Transaction price:</t>
  </si>
  <si>
    <t>B1) EFG'P NAV Adjustments</t>
  </si>
  <si>
    <t xml:space="preserve"> mio PLN</t>
  </si>
  <si>
    <t>mio EUR</t>
  </si>
  <si>
    <t>EFG'P Relevant Amount</t>
  </si>
  <si>
    <t>Schedule 6, Part 1, clause 1.2</t>
  </si>
  <si>
    <t>EFG'P NAV</t>
  </si>
  <si>
    <t>EFG'P NAV difference</t>
  </si>
  <si>
    <t>B2) RBI'P NAV Adjustments</t>
  </si>
  <si>
    <t>RBI'P Relevant Amount</t>
  </si>
  <si>
    <t>Schedule 6, Part 2, clause 1.2</t>
  </si>
  <si>
    <t>RBI'P NAV</t>
  </si>
  <si>
    <t>RBI'P NAV difference</t>
  </si>
  <si>
    <t xml:space="preserve">As RoE Fair Market Value is highly dependent on future performance and hard to determine, we base our estimations on the Floor Price, which is easier to predict at current stage. As the final exercise price is determined as "the higher of", we may assume </t>
  </si>
  <si>
    <t>Floor price</t>
  </si>
  <si>
    <t>Base price</t>
  </si>
  <si>
    <t>Calculation of base price:</t>
  </si>
  <si>
    <t>D) Loan Loss Payments</t>
  </si>
  <si>
    <t>basis amount</t>
  </si>
  <si>
    <t>According to clause 10.2.1, EFG Eurobank shall pay to RBI in respect of each year during Indemnity Period (3 years after Closing) (…) an amount equal to 50% of the Net Loss for that year, if such Net Loss is a positive figure.</t>
  </si>
  <si>
    <t>if EFG'P NAV is in excess of 400 mio EUR, 13%(EFG'P NAV - 400 mio EUR)</t>
  </si>
  <si>
    <t>The aggregate maximum amount payable by EFG Eurobank shall be 50 million EUR.</t>
  </si>
  <si>
    <t>if RBI'P NAV is in excess of 750 mio EUR, 13%(RBI'P NAV - 750 mio EUR)</t>
  </si>
  <si>
    <t>Total Base price</t>
  </si>
  <si>
    <t>Until a fair value of determined, for the purpose of our estimation we assume an inflow of 50 million EUR.</t>
  </si>
  <si>
    <t>In PLN</t>
  </si>
  <si>
    <t>TOTAL TRANSACTION PRICE (mio EUR):</t>
  </si>
  <si>
    <t>(A)Provisional Consideration:</t>
  </si>
  <si>
    <t>(B)Adjustment of Provisional consideration:</t>
  </si>
  <si>
    <t>(C)Option's price:</t>
  </si>
  <si>
    <t>(D) Loan Loss Payments:</t>
  </si>
  <si>
    <t>Stand - alone financial statements:</t>
  </si>
  <si>
    <t>In stand-alone financial statements shares in the amount of EUR 1,007.38 mio (i.e. PLN 4,540 mio) and an in-kind contribution in the same amount should be presented.</t>
  </si>
  <si>
    <t>Consolidated financial statements:</t>
  </si>
  <si>
    <t>Assets</t>
  </si>
  <si>
    <t>mio PLN</t>
  </si>
  <si>
    <t>Liabilities</t>
  </si>
  <si>
    <t>RBPL Assets</t>
  </si>
  <si>
    <t>RBPL Equity</t>
  </si>
  <si>
    <t>Goodwill and other intangibles (brand/customer relationships/etc.)</t>
  </si>
  <si>
    <t>Equity (in-kind contribution)</t>
  </si>
  <si>
    <t>Goodwill calculation:</t>
  </si>
  <si>
    <t>Polbank Group Assets</t>
  </si>
  <si>
    <t>RBPL Liabilities</t>
  </si>
  <si>
    <t>NAV</t>
  </si>
  <si>
    <t>Polbank Liabilities</t>
  </si>
  <si>
    <t>Total assets</t>
  </si>
  <si>
    <t>Total liabilities</t>
  </si>
  <si>
    <r>
      <t xml:space="preserve">Total transaction price </t>
    </r>
    <r>
      <rPr>
        <sz val="11"/>
        <color indexed="8"/>
        <rFont val="Czcionka tekstu podstawowego"/>
        <family val="2"/>
      </rPr>
      <t>consists of:</t>
    </r>
  </si>
  <si>
    <r>
      <rPr>
        <b/>
        <sz val="11"/>
        <color indexed="8"/>
        <rFont val="Czcionka tekstu podstawowego"/>
        <family val="2"/>
      </rPr>
      <t>A) Provisional Consideration</t>
    </r>
    <r>
      <rPr>
        <sz val="11"/>
        <color indexed="8"/>
        <rFont val="Czcionka tekstu podstawowego"/>
        <family val="2"/>
      </rPr>
      <t xml:space="preserve"> (cash payment of 490 mln EUR payable by RBI to EFG Eurobank at Closing (clause 3.1.)</t>
    </r>
  </si>
  <si>
    <r>
      <rPr>
        <b/>
        <sz val="11"/>
        <color indexed="8"/>
        <rFont val="Czcionka tekstu podstawowego"/>
        <family val="2"/>
      </rPr>
      <t>B) Adjustment of Provisional Consideration</t>
    </r>
    <r>
      <rPr>
        <sz val="11"/>
        <color indexed="8"/>
        <rFont val="Czcionka tekstu podstawowego"/>
        <family val="2"/>
      </rPr>
      <t xml:space="preserve"> for transferred EFG'P Shares (as in clause 3.1. and Schedule 6)</t>
    </r>
  </si>
  <si>
    <r>
      <t xml:space="preserve">As EFG'P NAV&gt;EFG'P Relevant Amount, according to clause 1.2 in Schedule 6, </t>
    </r>
    <r>
      <rPr>
        <b/>
        <sz val="11"/>
        <color indexed="8"/>
        <rFont val="Czcionka tekstu podstawowego"/>
        <family val="2"/>
      </rPr>
      <t>RBI shall pay to EFG Eurobank (87%):</t>
    </r>
  </si>
  <si>
    <r>
      <t xml:space="preserve">As RBI'P NAV&gt; RBI'P Relevant amount, according to clause 1.2 in Schedule 6, </t>
    </r>
    <r>
      <rPr>
        <b/>
        <sz val="11"/>
        <color indexed="8"/>
        <rFont val="Czcionka tekstu podstawowego"/>
        <family val="2"/>
      </rPr>
      <t xml:space="preserve">EFG Eurobank shall pay to RBI </t>
    </r>
    <r>
      <rPr>
        <sz val="11"/>
        <color indexed="8"/>
        <rFont val="Czcionka tekstu podstawowego"/>
        <family val="2"/>
      </rPr>
      <t>(13%):</t>
    </r>
  </si>
  <si>
    <r>
      <rPr>
        <b/>
        <sz val="11"/>
        <color indexed="8"/>
        <rFont val="Czcionka tekstu podstawowego"/>
        <family val="2"/>
      </rPr>
      <t>C) Price of option</t>
    </r>
    <r>
      <rPr>
        <sz val="11"/>
        <color indexed="8"/>
        <rFont val="Czcionka tekstu podstawowego"/>
        <family val="2"/>
      </rPr>
      <t>:</t>
    </r>
  </si>
  <si>
    <r>
      <rPr>
        <b/>
        <sz val="11"/>
        <color indexed="8"/>
        <rFont val="Czcionka tekstu podstawowego"/>
        <family val="2"/>
      </rPr>
      <t>Exercise price</t>
    </r>
    <r>
      <rPr>
        <sz val="11"/>
        <color indexed="8"/>
        <rFont val="Czcionka tekstu podstawowego"/>
        <family val="2"/>
      </rPr>
      <t xml:space="preserve"> = the higher of RoE Fair Market Value and the Floor Price</t>
    </r>
  </si>
  <si>
    <r>
      <t>Interests on the Base Price from the date of closing (2% per annum up to maximum 5 years from Closing)</t>
    </r>
    <r>
      <rPr>
        <i/>
        <sz val="11"/>
        <color indexed="8"/>
        <rFont val="Czcionka tekstu podstawowego"/>
        <family val="2"/>
      </rPr>
      <t xml:space="preserve"> --&gt; maximum interest to be paid</t>
    </r>
  </si>
  <si>
    <t>Acquisition of 70%</t>
  </si>
  <si>
    <t>Acquisition of 100%</t>
  </si>
  <si>
    <t>Worst case effect in RBPL/Polbank</t>
  </si>
  <si>
    <t>Impact Polbank on CT1</t>
  </si>
  <si>
    <t>act Aug 2011</t>
  </si>
  <si>
    <t>FCST HY 2011</t>
  </si>
  <si>
    <t>FCST Q3 2011</t>
  </si>
  <si>
    <t>NOTES:</t>
  </si>
  <si>
    <t>Finanzinformationen</t>
  </si>
  <si>
    <t>Angaben zum Jahresabschluss</t>
  </si>
  <si>
    <t xml:space="preserve">   (1) NDL für Anbieter von Nebendienstleistungen</t>
  </si>
  <si>
    <t xml:space="preserve">   (4) Falls Platz für Begründung nicht ausreicht ist diese im Begleitdokument anzugeben.</t>
  </si>
  <si>
    <t>Nr.</t>
  </si>
  <si>
    <t xml:space="preserve">Einbezogen in Teilkonzern </t>
  </si>
  <si>
    <t>Kurzbeschreibung der Geschäftstätigkeit</t>
  </si>
  <si>
    <t>letztverfügbarer Jahresabschluss zum
 (Datum) [DD.MM.YYYY]</t>
  </si>
  <si>
    <r>
      <t xml:space="preserve">Ergänzung zum Bestätigungs-vermerk </t>
    </r>
    <r>
      <rPr>
        <i/>
        <sz val="10"/>
        <rFont val="Calibri"/>
        <family val="2"/>
        <scheme val="minor"/>
      </rPr>
      <t xml:space="preserve">(Emphasis of Matter)
</t>
    </r>
    <r>
      <rPr>
        <sz val="10"/>
        <rFont val="Calibri"/>
        <family val="2"/>
        <scheme val="minor"/>
      </rPr>
      <t>[ja/nein]
(2)</t>
    </r>
  </si>
  <si>
    <r>
      <t xml:space="preserve">Versagung des Bestätigungs-vermerks
</t>
    </r>
    <r>
      <rPr>
        <i/>
        <sz val="10"/>
        <rFont val="Calibri"/>
        <family val="2"/>
        <scheme val="minor"/>
      </rPr>
      <t xml:space="preserve">(Adverse Opinion)
</t>
    </r>
    <r>
      <rPr>
        <sz val="10"/>
        <rFont val="Calibri"/>
        <family val="2"/>
        <scheme val="minor"/>
      </rPr>
      <t>[ja/nein]
(3)</t>
    </r>
  </si>
  <si>
    <r>
      <t xml:space="preserve">Einschränkung des Bestätigungs-vermerks
</t>
    </r>
    <r>
      <rPr>
        <i/>
        <sz val="10"/>
        <rFont val="Calibri"/>
        <family val="2"/>
        <scheme val="minor"/>
      </rPr>
      <t>(Qualified Opinion)</t>
    </r>
    <r>
      <rPr>
        <sz val="10"/>
        <rFont val="Calibri"/>
        <family val="2"/>
        <scheme val="minor"/>
      </rPr>
      <t xml:space="preserve">
[ja/nein]
(3)</t>
    </r>
  </si>
  <si>
    <t>Angaben gemäß
[IFRS / UGB / local GAAP]</t>
  </si>
  <si>
    <t>Gesamtsumme der Vermögenswerte und außerbilanziellen Posten
[in TEUR]</t>
  </si>
  <si>
    <r>
      <t xml:space="preserve">
davon 
Vermögenswerte
</t>
    </r>
    <r>
      <rPr>
        <i/>
        <sz val="10"/>
        <rFont val="Calibri"/>
        <family val="2"/>
        <scheme val="minor"/>
      </rPr>
      <t xml:space="preserve">(Total Assets)
</t>
    </r>
    <r>
      <rPr>
        <sz val="10"/>
        <rFont val="Calibri"/>
        <family val="2"/>
        <scheme val="minor"/>
      </rPr>
      <t>[in TEUR]</t>
    </r>
  </si>
  <si>
    <r>
      <t xml:space="preserve">
davon 
außerbilanzielle Posten
</t>
    </r>
    <r>
      <rPr>
        <i/>
        <sz val="10"/>
        <rFont val="Calibri"/>
        <family val="2"/>
        <scheme val="minor"/>
      </rPr>
      <t xml:space="preserve">(off-balance sheet items)
</t>
    </r>
    <r>
      <rPr>
        <sz val="10"/>
        <rFont val="Calibri"/>
        <family val="2"/>
        <scheme val="minor"/>
      </rPr>
      <t>[in TEUR]</t>
    </r>
  </si>
  <si>
    <r>
      <t xml:space="preserve">Eigenkapital
</t>
    </r>
    <r>
      <rPr>
        <i/>
        <sz val="10"/>
        <rFont val="Calibri"/>
        <family val="2"/>
        <scheme val="minor"/>
      </rPr>
      <t xml:space="preserve">(Total Equity)
</t>
    </r>
    <r>
      <rPr>
        <sz val="10"/>
        <rFont val="Calibri"/>
        <family val="2"/>
        <scheme val="minor"/>
      </rPr>
      <t>[in TEUR]</t>
    </r>
  </si>
  <si>
    <t>Anteiliges Eigenkapital
[in TEUR]</t>
  </si>
  <si>
    <t>Beteiligungs-buchwert
[in TEUR]</t>
  </si>
  <si>
    <t xml:space="preserve">CET1-Effekt 
gem. Basel III
[in TEUR] </t>
  </si>
  <si>
    <t>Eigenmittel-Effekt 
gem. Basel III
[in TEUR]</t>
  </si>
  <si>
    <t xml:space="preserve">RWA-Effekt
gem. Basel III
[in TEUR] </t>
  </si>
  <si>
    <t xml:space="preserve">CET1-Effekt 
gem. 
Basel III
[in TEUR] </t>
  </si>
  <si>
    <t xml:space="preserve">Eigenmittel-Effekt 
gem. 
Basel III
[in TEUR] </t>
  </si>
  <si>
    <t xml:space="preserve">RWA-Effekt
gem. 
Basel III
[in TEUR] </t>
  </si>
  <si>
    <r>
      <t>Konsolidierungsbeitrag (</t>
    </r>
    <r>
      <rPr>
        <b/>
        <u val="single"/>
        <sz val="14"/>
        <rFont val="Calibri"/>
        <family val="2"/>
        <scheme val="minor"/>
      </rPr>
      <t>mit</t>
    </r>
    <r>
      <rPr>
        <b/>
        <sz val="14"/>
        <rFont val="Calibri"/>
        <family val="2"/>
        <scheme val="minor"/>
      </rPr>
      <t xml:space="preserve"> Konsolidierung)</t>
    </r>
  </si>
  <si>
    <r>
      <t>Konsolidierungsbeitrag (</t>
    </r>
    <r>
      <rPr>
        <b/>
        <u val="single"/>
        <sz val="14"/>
        <rFont val="Calibri"/>
        <family val="2"/>
        <scheme val="minor"/>
      </rPr>
      <t>ohne</t>
    </r>
    <r>
      <rPr>
        <b/>
        <sz val="14"/>
        <rFont val="Calibri"/>
        <family val="2"/>
        <scheme val="minor"/>
      </rPr>
      <t xml:space="preserve"> Konsolidierung)</t>
    </r>
  </si>
  <si>
    <r>
      <t xml:space="preserve">BLZ
</t>
    </r>
    <r>
      <rPr>
        <sz val="10"/>
        <rFont val="Calibri"/>
        <family val="2"/>
        <scheme val="minor"/>
      </rPr>
      <t>[falls KI]</t>
    </r>
  </si>
  <si>
    <r>
      <t xml:space="preserve">Firmensitz
</t>
    </r>
    <r>
      <rPr>
        <sz val="10"/>
        <rFont val="Calibri"/>
        <family val="2"/>
        <scheme val="minor"/>
      </rPr>
      <t>(2-stelliger Ländercode)</t>
    </r>
  </si>
  <si>
    <r>
      <t xml:space="preserve">Gründe bzw. Zweck der Beteiligung 
</t>
    </r>
    <r>
      <rPr>
        <sz val="10"/>
        <rFont val="Calibri"/>
        <family val="2"/>
        <scheme val="minor"/>
      </rPr>
      <t>(4)</t>
    </r>
  </si>
  <si>
    <r>
      <t xml:space="preserve">im UGB (IFRS)-Abschluss der KI-Gruppe konsolidiert
</t>
    </r>
    <r>
      <rPr>
        <sz val="10"/>
        <rFont val="Calibri"/>
        <family val="2"/>
        <scheme val="minor"/>
      </rPr>
      <t>[ja/nein]</t>
    </r>
  </si>
  <si>
    <t>Firma des Unternehmens</t>
  </si>
  <si>
    <t>Art des Unternehmens
[KI / FI / NDL]
(1)</t>
  </si>
  <si>
    <t>Ident-nummer</t>
  </si>
  <si>
    <t>ja</t>
  </si>
  <si>
    <t>Nein</t>
  </si>
  <si>
    <t>Kreditinstitut</t>
  </si>
  <si>
    <t>Finanzinstitut</t>
  </si>
  <si>
    <t>Anbieter von Nebendienstleistungen</t>
  </si>
  <si>
    <t>Geplante Änderungen (Beteiligungshöhe, Exposures, Verschmelzung/Umgliederung/Neuausrichtung, etc.)
(4)</t>
  </si>
  <si>
    <r>
      <t xml:space="preserve">Uneinge-schränkter Bestätigungs-vermerk
</t>
    </r>
    <r>
      <rPr>
        <i/>
        <sz val="10"/>
        <rFont val="Calibri"/>
        <family val="2"/>
        <scheme val="minor"/>
      </rPr>
      <t xml:space="preserve">(Unqualified Opinion)
</t>
    </r>
    <r>
      <rPr>
        <sz val="10"/>
        <rFont val="Calibri"/>
        <family val="2"/>
        <scheme val="minor"/>
      </rPr>
      <t>[ja/nein]</t>
    </r>
  </si>
  <si>
    <t>Beteiligungsanteil 
(indirekt)
[in %]</t>
  </si>
  <si>
    <t xml:space="preserve">Beteiligungsanteil 
(direkt)
[in %]
</t>
  </si>
  <si>
    <t>Total Exposure 
gem. Art. 111 bzw. 166 CRR
[in TEUR]</t>
  </si>
  <si>
    <t>Aufsichtlicher Konsolidierungskreis</t>
  </si>
  <si>
    <t>Begründung für Ausnahme aus Konsoliderungkreis (4)</t>
  </si>
  <si>
    <t>A l l g e m e i n e   A n g a b e n</t>
  </si>
  <si>
    <t xml:space="preserve">   (2) Wenn ja, ist für jedes betroffene Unternehmen die Ergänzung zum Bestätigungsvermerk   
         (entweder auf deutsch oder englisch) in einem Begleitdokument zu übermitteln</t>
  </si>
  <si>
    <t xml:space="preserve">   (3) Wenn ja, ist für jedes betroffene Unternehmen die Versagung / Einschränkung des 
         Bestätigungsvermerks (entweder auf deutsch oder englisch) in einem Begleitdokument zu 
         übermitteln</t>
  </si>
  <si>
    <t>Ausnahme folgender Tochter- bzw. Beteiligungsunternehmen (gem. Art. 19 Abs. 1 CRR):</t>
  </si>
  <si>
    <t>Beantragung der Ausnahme folgender Tochter- bzw. Beteiligungsunternehmen (gem. Art. 19 Abs. 2 CRR):</t>
  </si>
  <si>
    <t>Referenzdatum:
zum 31.12.JAHR
Falls anderes Datum - bitte angeben
[DD.MM.YYYY]</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</si>
</sst>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0.0%"/>
    <numFmt numFmtId="169" formatCode="0000000"/>
    <numFmt numFmtId="170" formatCode="#\.##\.####"/>
    <numFmt numFmtId="171" formatCode="0.00\ %"/>
    <numFmt numFmtId="172" formatCode="#,###"/>
    <numFmt numFmtId="173" formatCode="\G\e\w\i\c\h\t\ 0\ %"/>
    <numFmt numFmtId="174" formatCode="\G\e\w\i\c\h\t\ \V\e\r\t\r\a\g\s\p\a\r\t\n\e\r\ 0\ %"/>
    <numFmt numFmtId="175" formatCode="#,##0_ ;[Red]\-#,##0\ "/>
    <numFmt numFmtId="176" formatCode="#\.##\.##0"/>
    <numFmt numFmtId="177" formatCode="#\.##\.###"/>
    <numFmt numFmtId="178" formatCode="0.00\ %;[Red]\ \ \-0.00\ %"/>
    <numFmt numFmtId="179" formatCode="#,###.00;[Red]\-#,###.00"/>
    <numFmt numFmtId="180" formatCode="#,###;[Red]\-#,###"/>
    <numFmt numFmtId="181" formatCode="_-* #,##0.00\ _z_ł_-;_-* #,##0.00\ _z_ł\-;_-* &quot;-&quot;??\ _z_ł_-;_-@_-"/>
    <numFmt numFmtId="182" formatCode="_-* #,##0.00\ _z_?_-;_-* #,##0.00\ _z_?\-;_-* &quot;-&quot;??\ _z_?_-;_-@_-"/>
    <numFmt numFmtId="183" formatCode="&quot;$&quot;#,##0\ ;\(&quot;$&quot;#,##0\)"/>
    <numFmt numFmtId="184" formatCode="_([$CHF]\ * #,##0_);_([$CHF]\ * \(#,##0\);_([$CHF]\ * &quot;-&quot;_);_(@_)"/>
    <numFmt numFmtId="185" formatCode="dd/m/yyyy;@"/>
    <numFmt numFmtId="186" formatCode="0.0000"/>
    <numFmt numFmtId="187" formatCode="0.000%"/>
    <numFmt numFmtId="188" formatCode="0.00000%"/>
    <numFmt numFmtId="189" formatCode="0.000000000%"/>
    <numFmt numFmtId="190" formatCode="#,##0.0000"/>
    <numFmt numFmtId="191" formatCode="#,##0.00000"/>
    <numFmt numFmtId="192" formatCode="_-* #,##0.00\ _z_ł_-;\-* #,##0.00\ _z_ł_-;_-* &quot;-&quot;??\ _z_ł_-;_-@_-"/>
    <numFmt numFmtId="193" formatCode=";;;"/>
    <numFmt numFmtId="194" formatCode="#,##0"/>
    <numFmt numFmtId="195" formatCode="dd/mm/yyyy"/>
  </numFmts>
  <fonts count="82">
    <font>
      <sz val="10"/>
      <name val="Arial"/>
      <family val="2"/>
    </font>
    <font>
      <sz val="10"/>
      <name val="Helv"/>
      <family val="2"/>
    </font>
    <font>
      <sz val="10"/>
      <color indexed="8"/>
      <name val="Arial"/>
      <family val="2"/>
    </font>
    <font>
      <sz val="11"/>
      <color indexed="8"/>
      <name val="Calibri"/>
      <family val="2"/>
    </font>
    <font>
      <b/>
      <sz val="12"/>
      <name val="Arial"/>
      <family val="2"/>
    </font>
    <font>
      <sz val="11"/>
      <color indexed="9"/>
      <name val="Calibri"/>
      <family val="2"/>
    </font>
    <font>
      <sz val="9"/>
      <name val="Arial"/>
      <family val="2"/>
    </font>
    <font>
      <sz val="11"/>
      <color indexed="20"/>
      <name val="Calibri"/>
      <family val="2"/>
    </font>
    <font>
      <i/>
      <sz val="10"/>
      <name val="Arial"/>
      <family val="2"/>
    </font>
    <font>
      <b/>
      <sz val="11"/>
      <color indexed="52"/>
      <name val="Calibri"/>
      <family val="2"/>
    </font>
    <font>
      <b/>
      <sz val="11"/>
      <color indexed="9"/>
      <name val="Calibri"/>
      <family val="2"/>
    </font>
    <font>
      <sz val="10"/>
      <name val="Fusion"/>
      <family val="2"/>
    </font>
    <font>
      <b/>
      <sz val="10"/>
      <color indexed="18"/>
      <name val="Arial"/>
      <family val="2"/>
    </font>
    <font>
      <sz val="11"/>
      <name val="Arial CE"/>
      <family val="2"/>
    </font>
    <font>
      <sz val="15"/>
      <color indexed="57"/>
      <name val="Arial"/>
      <family val="2"/>
    </font>
    <font>
      <sz val="10"/>
      <color indexed="14"/>
      <name val="Arial"/>
      <family val="2"/>
    </font>
    <font>
      <i/>
      <sz val="11"/>
      <color indexed="23"/>
      <name val="Calibri"/>
      <family val="2"/>
    </font>
    <font>
      <i/>
      <sz val="8"/>
      <name val="Helv"/>
      <family val="2"/>
    </font>
    <font>
      <sz val="11"/>
      <color indexed="17"/>
      <name val="Calibri"/>
      <family val="2"/>
    </font>
    <font>
      <b/>
      <sz val="9"/>
      <color indexed="62"/>
      <name val="Futura CE Medium"/>
      <family val="2"/>
    </font>
    <font>
      <b/>
      <sz val="18"/>
      <name val="Arial"/>
      <family val="2"/>
    </font>
    <font>
      <b/>
      <sz val="11"/>
      <color indexed="56"/>
      <name val="Calibri"/>
      <family val="2"/>
    </font>
    <font>
      <b/>
      <i/>
      <sz val="10"/>
      <name val="MS Sans Serif"/>
      <family val="2"/>
    </font>
    <font>
      <sz val="11"/>
      <color indexed="62"/>
      <name val="Calibri"/>
      <family val="2"/>
    </font>
    <font>
      <sz val="6"/>
      <name val="Small Fonts"/>
      <family val="2"/>
    </font>
    <font>
      <b/>
      <sz val="10"/>
      <name val="Arial"/>
      <family val="2"/>
    </font>
    <font>
      <sz val="10"/>
      <color indexed="17"/>
      <name val="Arial"/>
      <family val="2"/>
    </font>
    <font>
      <sz val="8"/>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b/>
      <sz val="12"/>
      <color indexed="16"/>
      <name val="MS Sans Serif"/>
      <family val="2"/>
    </font>
    <font>
      <sz val="10"/>
      <name val="Times New Roman CE"/>
      <family val="2"/>
    </font>
    <font>
      <sz val="8"/>
      <color indexed="23"/>
      <name val="Arial"/>
      <family val="2"/>
    </font>
    <font>
      <sz val="8"/>
      <name val="MS Sans Serif"/>
      <family val="2"/>
    </font>
    <font>
      <sz val="10"/>
      <name val="MS Sans Serif"/>
      <family val="2"/>
    </font>
    <font>
      <sz val="11"/>
      <color indexed="60"/>
      <name val="Calibri"/>
      <family val="2"/>
    </font>
    <font>
      <b/>
      <sz val="11"/>
      <color indexed="63"/>
      <name val="Calibri"/>
      <family val="2"/>
    </font>
    <font>
      <b/>
      <sz val="10"/>
      <color indexed="10"/>
      <name val="Arial"/>
      <family val="2"/>
    </font>
    <font>
      <b/>
      <sz val="10"/>
      <name val="Helv"/>
      <family val="2"/>
    </font>
    <font>
      <b/>
      <i/>
      <sz val="9"/>
      <name val="Futura CE Book"/>
      <family val="2"/>
    </font>
    <font>
      <b/>
      <sz val="8"/>
      <name val="Arial"/>
      <family val="2"/>
    </font>
    <font>
      <b/>
      <sz val="18"/>
      <color indexed="56"/>
      <name val="Cambria"/>
      <family val="2"/>
    </font>
    <font>
      <b/>
      <sz val="12"/>
      <name val="Times New Roman CE"/>
      <family val="1"/>
    </font>
    <font>
      <b/>
      <sz val="10"/>
      <color indexed="10"/>
      <name val="MS Sans Serif"/>
      <family val="2"/>
    </font>
    <font>
      <sz val="11"/>
      <color indexed="10"/>
      <name val="Calibri"/>
      <family val="2"/>
    </font>
    <font>
      <b/>
      <sz val="14"/>
      <name val="Futura CE Medium"/>
      <family val="2"/>
    </font>
    <font>
      <sz val="10"/>
      <name val="Futura CE Book"/>
      <family val="2"/>
    </font>
    <font>
      <sz val="11"/>
      <name val="Futura CE Medium"/>
      <family val="2"/>
    </font>
    <font>
      <i/>
      <sz val="11"/>
      <name val="Futura CE Book"/>
      <family val="2"/>
    </font>
    <font>
      <i/>
      <sz val="9"/>
      <name val="Futura CE Book"/>
      <family val="2"/>
    </font>
    <font>
      <b/>
      <sz val="9"/>
      <name val="Arial"/>
      <family val="2"/>
    </font>
    <font>
      <sz val="9"/>
      <name val="Futura CE Book"/>
      <family val="2"/>
    </font>
    <font>
      <sz val="11"/>
      <name val="Arial"/>
      <family val="2"/>
    </font>
    <font>
      <b/>
      <sz val="10"/>
      <name val="Futura CE Medium"/>
      <family val="2"/>
    </font>
    <font>
      <sz val="10"/>
      <color indexed="9"/>
      <name val="Arial"/>
      <family val="2"/>
    </font>
    <font>
      <sz val="8"/>
      <name val="Tahoma"/>
      <family val="2"/>
    </font>
    <font>
      <b/>
      <sz val="8"/>
      <name val="Tahoma"/>
      <family val="2"/>
    </font>
    <font>
      <b/>
      <sz val="10"/>
      <color indexed="8"/>
      <name val="Arial"/>
      <family val="2"/>
    </font>
    <font>
      <b/>
      <sz val="9"/>
      <color indexed="8"/>
      <name val="Futura CE Medium"/>
      <family val="2"/>
    </font>
    <font>
      <b/>
      <sz val="10"/>
      <color indexed="9"/>
      <name val="Arial"/>
      <family val="2"/>
    </font>
    <font>
      <i/>
      <sz val="10"/>
      <color indexed="8"/>
      <name val="Arial"/>
      <family val="2"/>
    </font>
    <font>
      <b/>
      <i/>
      <sz val="10"/>
      <color indexed="8"/>
      <name val="Arial"/>
      <family val="2"/>
    </font>
    <font>
      <sz val="11"/>
      <color indexed="8"/>
      <name val="Czcionka tekstu podstawowego"/>
      <family val="2"/>
    </font>
    <font>
      <sz val="8"/>
      <name val="Czcionka tekstu podstawowego"/>
      <family val="2"/>
    </font>
    <font>
      <b/>
      <sz val="11"/>
      <color indexed="8"/>
      <name val="Czcionka tekstu podstawowego"/>
      <family val="2"/>
    </font>
    <font>
      <i/>
      <sz val="10"/>
      <color indexed="8"/>
      <name val="Czcionka tekstu podstawowego"/>
      <family val="2"/>
    </font>
    <font>
      <i/>
      <sz val="11"/>
      <color indexed="8"/>
      <name val="Czcionka tekstu podstawowego"/>
      <family val="2"/>
    </font>
    <font>
      <sz val="10"/>
      <color theme="1"/>
      <name val="Arial"/>
      <family val="2"/>
    </font>
    <font>
      <sz val="10"/>
      <name val="Calibri"/>
      <family val="2"/>
      <scheme val="minor"/>
    </font>
    <font>
      <b/>
      <sz val="14"/>
      <name val="Calibri"/>
      <family val="2"/>
      <scheme val="minor"/>
    </font>
    <font>
      <sz val="14"/>
      <name val="Calibri"/>
      <family val="2"/>
      <scheme val="minor"/>
    </font>
    <font>
      <u val="single"/>
      <sz val="10"/>
      <name val="Calibri"/>
      <family val="2"/>
      <scheme val="minor"/>
    </font>
    <font>
      <b/>
      <u val="single"/>
      <sz val="18"/>
      <name val="Calibri"/>
      <family val="2"/>
      <scheme val="minor"/>
    </font>
    <font>
      <i/>
      <sz val="10"/>
      <name val="Calibri"/>
      <family val="2"/>
      <scheme val="minor"/>
    </font>
    <font>
      <sz val="10"/>
      <color rgb="FFFF0000"/>
      <name val="Calibri"/>
      <family val="2"/>
      <scheme val="minor"/>
    </font>
    <font>
      <b/>
      <u val="single"/>
      <sz val="14"/>
      <name val="Calibri"/>
      <family val="2"/>
      <scheme val="minor"/>
    </font>
    <font>
      <b/>
      <sz val="18"/>
      <name val="Calibri"/>
      <family val="2"/>
      <scheme val="minor"/>
    </font>
    <font>
      <sz val="10"/>
      <color theme="1"/>
      <name val="Arial"/>
      <family val="2"/>
      <scheme val="minor"/>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lightUp">
        <fgColor indexed="9"/>
        <bgColor indexed="35"/>
      </patternFill>
    </fill>
    <fill>
      <patternFill patternType="solid">
        <fgColor indexed="59"/>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8"/>
        <bgColor indexed="64"/>
      </patternFill>
    </fill>
    <fill>
      <patternFill patternType="solid">
        <fgColor indexed="18"/>
        <bgColor indexed="64"/>
      </patternFill>
    </fill>
    <fill>
      <patternFill patternType="solid">
        <fgColor rgb="FF92D050"/>
        <bgColor indexed="64"/>
      </patternFill>
    </fill>
    <fill>
      <patternFill patternType="solid">
        <fgColor theme="0"/>
        <bgColor indexed="64"/>
      </patternFill>
    </fill>
    <fill>
      <patternFill patternType="solid">
        <fgColor rgb="FFF07D00"/>
        <bgColor indexed="64"/>
      </patternFill>
    </fill>
  </fills>
  <borders count="64">
    <border>
      <left/>
      <right/>
      <top/>
      <bottom/>
      <diagonal/>
    </border>
    <border>
      <left style="thin"/>
      <right style="thin">
        <color indexed="9"/>
      </right>
      <top style="thin"/>
      <bottom style="thin">
        <color indexed="9"/>
      </bottom>
    </border>
    <border>
      <left style="hair">
        <color indexed="16"/>
      </left>
      <right style="hair">
        <color indexed="16"/>
      </right>
      <top style="hair">
        <color indexed="16"/>
      </top>
      <bottom style="hair">
        <color indexed="16"/>
      </bottom>
    </border>
    <border>
      <left style="hair">
        <color indexed="17"/>
      </left>
      <right style="hair">
        <color indexed="17"/>
      </right>
      <top style="hair">
        <color indexed="17"/>
      </top>
      <bottom style="hair">
        <color indexed="17"/>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n"/>
    </border>
    <border>
      <left style="double">
        <color indexed="12"/>
      </left>
      <right style="double">
        <color indexed="12"/>
      </right>
      <top style="double">
        <color indexed="12"/>
      </top>
      <bottom style="double">
        <color indexed="12"/>
      </bottom>
    </border>
    <border>
      <left style="medium">
        <color indexed="14"/>
      </left>
      <right style="medium">
        <color indexed="14"/>
      </right>
      <top style="medium">
        <color indexed="14"/>
      </top>
      <bottom style="medium">
        <color indexed="14"/>
      </bottom>
    </border>
    <border>
      <left style="thin">
        <color indexed="14"/>
      </left>
      <right style="thin">
        <color indexed="14"/>
      </right>
      <top style="thin">
        <color indexed="14"/>
      </top>
      <bottom style="thin">
        <color indexed="14"/>
      </bottom>
    </border>
    <border>
      <left style="hair">
        <color indexed="8"/>
      </left>
      <right style="hair">
        <color indexed="8"/>
      </right>
      <top style="hair">
        <color indexed="8"/>
      </top>
      <bottom style="thin">
        <color indexed="8"/>
      </bottom>
    </border>
    <border>
      <left/>
      <right/>
      <top style="medium">
        <color indexed="8"/>
      </top>
      <bottom/>
    </border>
    <border>
      <left/>
      <right/>
      <top/>
      <bottom style="medium">
        <color indexed="8"/>
      </bottom>
    </border>
    <border>
      <left/>
      <right/>
      <top style="medium">
        <color indexed="8"/>
      </top>
      <bottom style="medium">
        <color indexed="8"/>
      </bottom>
    </border>
    <border>
      <left/>
      <right/>
      <top/>
      <bottom style="medium">
        <color indexed="30"/>
      </bottom>
    </border>
    <border>
      <left style="hair">
        <color indexed="12"/>
      </left>
      <right style="hair">
        <color indexed="12"/>
      </right>
      <top style="hair">
        <color indexed="12"/>
      </top>
      <bottom style="hair">
        <color indexed="12"/>
      </bottom>
    </border>
    <border>
      <left style="hair"/>
      <right style="hair"/>
      <top style="hair"/>
      <bottom style="hair"/>
    </border>
    <border>
      <left style="thin">
        <color indexed="22"/>
      </left>
      <right style="thin">
        <color indexed="22"/>
      </right>
      <top/>
      <bottom style="thin">
        <color indexed="22"/>
      </bottom>
    </border>
    <border>
      <left style="hair">
        <color indexed="8"/>
      </left>
      <right style="hair">
        <color indexed="8"/>
      </right>
      <top style="hair">
        <color indexed="8"/>
      </top>
      <bottom style="hair">
        <color indexed="8"/>
      </bottom>
    </border>
    <border>
      <left style="hair">
        <color indexed="14"/>
      </left>
      <right style="hair">
        <color indexed="14"/>
      </right>
      <top style="hair">
        <color indexed="14"/>
      </top>
      <bottom style="hair">
        <color indexed="14"/>
      </bottom>
    </border>
    <border>
      <left style="thin">
        <color indexed="12"/>
      </left>
      <right style="thin">
        <color indexed="12"/>
      </right>
      <top style="thin">
        <color indexed="12"/>
      </top>
      <bottom style="thin">
        <color indexed="12"/>
      </bottom>
    </border>
    <border>
      <left/>
      <right/>
      <top/>
      <bottom style="double">
        <color indexed="52"/>
      </bottom>
    </border>
    <border>
      <left style="thin">
        <color indexed="10"/>
      </left>
      <right style="thin">
        <color indexed="10"/>
      </right>
      <top style="thin">
        <color indexed="10"/>
      </top>
      <bottom style="thin">
        <color indexed="10"/>
      </bottom>
    </border>
    <border>
      <left style="hair">
        <color indexed="10"/>
      </left>
      <right style="hair">
        <color indexed="10"/>
      </right>
      <top style="hair">
        <color indexed="10"/>
      </top>
      <bottom style="hair">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tted"/>
      <right style="dotted"/>
      <top style="dotted"/>
      <bottom style="dotted"/>
    </border>
    <border>
      <left style="dotted">
        <color indexed="10"/>
      </left>
      <right style="dotted">
        <color indexed="10"/>
      </right>
      <top style="dotted">
        <color indexed="10"/>
      </top>
      <bottom style="dotted">
        <color indexed="10"/>
      </bottom>
    </border>
    <border>
      <left style="medium"/>
      <right style="medium"/>
      <top style="medium"/>
      <bottom style="medium"/>
    </border>
    <border>
      <left/>
      <right/>
      <top style="medium"/>
      <bottom style="thin"/>
    </border>
    <border>
      <left style="thin">
        <color indexed="39"/>
      </left>
      <right style="thin">
        <color indexed="39"/>
      </right>
      <top style="thin">
        <color indexed="39"/>
      </top>
      <bottom style="thin">
        <color indexed="39"/>
      </bottom>
    </border>
    <border>
      <left style="hair">
        <color indexed="8"/>
      </left>
      <right style="hair">
        <color indexed="8"/>
      </right>
      <top style="thin"/>
      <bottom style="medium"/>
    </border>
    <border>
      <left style="hair"/>
      <right style="hair"/>
      <top style="hair"/>
      <bottom style="double"/>
    </border>
    <border>
      <left/>
      <right/>
      <top style="thin"/>
      <bottom style="thin"/>
    </border>
    <border>
      <left style="thin"/>
      <right/>
      <top/>
      <bottom/>
    </border>
    <border>
      <left/>
      <right style="thin"/>
      <top/>
      <bottom/>
    </border>
    <border>
      <left style="thin"/>
      <right/>
      <top/>
      <bottom style="thin"/>
    </border>
    <border>
      <left/>
      <right style="thin"/>
      <top/>
      <bottom style="thin"/>
    </border>
    <border>
      <left/>
      <right/>
      <top style="hair"/>
      <bottom/>
    </border>
    <border>
      <left style="thin"/>
      <right/>
      <top style="thin"/>
      <bottom/>
    </border>
    <border>
      <left/>
      <right style="thin"/>
      <top style="thin"/>
      <bottom/>
    </border>
    <border>
      <left style="thin"/>
      <right style="thin"/>
      <top style="thin"/>
      <bottom/>
    </border>
    <border>
      <left style="thin"/>
      <right style="thin"/>
      <top/>
      <bottom/>
    </border>
    <border>
      <left style="thin"/>
      <right style="hair"/>
      <top style="hair"/>
      <bottom style="hair"/>
    </border>
    <border>
      <left style="hair"/>
      <right style="thin"/>
      <top/>
      <bottom/>
    </border>
    <border>
      <left style="thin"/>
      <right style="thin"/>
      <top/>
      <bottom style="thin"/>
    </border>
    <border>
      <left style="thin">
        <color indexed="39"/>
      </left>
      <right style="thin">
        <color indexed="39"/>
      </right>
      <top/>
      <bottom style="thin">
        <color indexed="39"/>
      </bottom>
    </border>
    <border>
      <left style="thin">
        <color indexed="39"/>
      </left>
      <right style="thin">
        <color indexed="39"/>
      </right>
      <top style="thin">
        <color indexed="39"/>
      </top>
      <bottom/>
    </border>
    <border>
      <left/>
      <right/>
      <top style="thin"/>
      <bottom/>
    </border>
    <border>
      <left style="thin">
        <color indexed="39"/>
      </left>
      <right style="thin">
        <color indexed="39"/>
      </right>
      <top style="thin">
        <color indexed="39"/>
      </top>
      <bottom style="thin"/>
    </border>
    <border>
      <left/>
      <right style="thin">
        <color indexed="8"/>
      </right>
      <top/>
      <bottom style="thin">
        <color indexed="8"/>
      </bottom>
    </border>
    <border>
      <left/>
      <right/>
      <top/>
      <bottom style="thin">
        <color indexed="8"/>
      </bottom>
    </border>
    <border>
      <left style="thin">
        <color indexed="8"/>
      </left>
      <right style="thin">
        <color indexed="9"/>
      </right>
      <top style="thin">
        <color indexed="8"/>
      </top>
      <bottom style="thin">
        <color indexed="9"/>
      </bottom>
    </border>
    <border>
      <left style="thin">
        <color indexed="9"/>
      </left>
      <right/>
      <top style="thin">
        <color indexed="8"/>
      </top>
      <bottom style="thin">
        <color indexed="9"/>
      </bottom>
    </border>
    <border>
      <left style="thin">
        <color indexed="8"/>
      </left>
      <right style="thin">
        <color indexed="9"/>
      </right>
      <top style="thin">
        <color indexed="9"/>
      </top>
      <bottom/>
    </border>
    <border>
      <left style="thin">
        <color indexed="9"/>
      </left>
      <right/>
      <top style="thin">
        <color indexed="9"/>
      </top>
      <bottom/>
    </border>
    <border>
      <left style="thin"/>
      <right style="thin"/>
      <top style="thin"/>
      <bottom style="thin"/>
    </border>
    <border>
      <left style="thin"/>
      <right/>
      <top style="thin"/>
      <bottom style="thin"/>
    </border>
    <border>
      <left/>
      <right style="thin"/>
      <top style="thin"/>
      <bottom style="thin"/>
    </border>
    <border>
      <left/>
      <right style="thin">
        <color indexed="8"/>
      </right>
      <top/>
      <bottom/>
    </border>
    <border>
      <left style="thin">
        <color indexed="39"/>
      </left>
      <right/>
      <top/>
      <bottom style="thin">
        <color indexed="39"/>
      </bottom>
    </border>
    <border>
      <left/>
      <right style="thin">
        <color indexed="39"/>
      </right>
      <top/>
      <bottom style="thin">
        <color indexed="39"/>
      </bottom>
    </border>
    <border>
      <left/>
      <right/>
      <top/>
      <bottom style="thin">
        <color indexed="39"/>
      </bottom>
    </border>
    <border>
      <left style="thin">
        <color indexed="39"/>
      </left>
      <right/>
      <top/>
      <bottom/>
    </border>
  </borders>
  <cellStyleXfs count="1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top"/>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4" fillId="8" borderId="1" applyNumberFormat="0" applyFont="0" applyProtection="0">
      <alignment/>
    </xf>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40" fontId="6" fillId="0" borderId="2">
      <alignment/>
      <protection locked="0"/>
    </xf>
    <xf numFmtId="0" fontId="7" fillId="3" borderId="0" applyNumberFormat="0" applyBorder="0" applyAlignment="0" applyProtection="0"/>
    <xf numFmtId="0" fontId="8" fillId="0" borderId="0" applyNumberFormat="0" applyFill="0" applyBorder="0" applyProtection="0">
      <alignment horizontal="center"/>
    </xf>
    <xf numFmtId="38" fontId="6" fillId="0" borderId="3">
      <alignment/>
      <protection locked="0"/>
    </xf>
    <xf numFmtId="0" fontId="9" fillId="8" borderId="4" applyNumberFormat="0" applyAlignment="0" applyProtection="0"/>
    <xf numFmtId="0" fontId="10" fillId="21" borderId="5" applyNumberFormat="0" applyAlignment="0" applyProtection="0"/>
    <xf numFmtId="3" fontId="0" fillId="0" borderId="0" applyFont="0" applyFill="0" applyBorder="0" applyAlignment="0" applyProtection="0"/>
    <xf numFmtId="183" fontId="0" fillId="0" borderId="0" applyFont="0" applyFill="0" applyBorder="0" applyAlignment="0" applyProtection="0"/>
    <xf numFmtId="0" fontId="0" fillId="0" borderId="0" applyFont="0" applyFill="0" applyBorder="0" applyAlignment="0" applyProtection="0"/>
    <xf numFmtId="14" fontId="0" fillId="0" borderId="6">
      <alignment horizontal="center"/>
      <protection/>
    </xf>
    <xf numFmtId="180" fontId="11" fillId="0" borderId="0" applyFont="0" applyFill="0" applyAlignment="0">
      <protection/>
    </xf>
    <xf numFmtId="179" fontId="12" fillId="8" borderId="0" applyFont="0" applyBorder="0" applyAlignment="0" applyProtection="0"/>
    <xf numFmtId="192" fontId="66" fillId="0" borderId="0" applyFont="0" applyFill="0" applyBorder="0" applyAlignment="0" applyProtection="0"/>
    <xf numFmtId="182" fontId="13" fillId="0" borderId="0" applyFont="0" applyFill="0" applyBorder="0" applyAlignment="0" applyProtection="0"/>
    <xf numFmtId="181" fontId="13" fillId="0" borderId="0" applyFont="0" applyFill="0" applyBorder="0" applyAlignment="0" applyProtection="0"/>
    <xf numFmtId="49" fontId="14" fillId="22" borderId="7">
      <alignment horizontal="center"/>
      <protection/>
    </xf>
    <xf numFmtId="171" fontId="15" fillId="0" borderId="8">
      <alignment/>
      <protection locked="0"/>
    </xf>
    <xf numFmtId="0" fontId="16" fillId="0" borderId="0" applyNumberFormat="0" applyFill="0" applyBorder="0" applyAlignment="0" applyProtection="0"/>
    <xf numFmtId="2" fontId="0" fillId="0" borderId="0" applyFont="0" applyFill="0" applyBorder="0" applyAlignment="0" applyProtection="0"/>
    <xf numFmtId="0" fontId="17" fillId="0" borderId="0">
      <alignment/>
      <protection/>
    </xf>
    <xf numFmtId="172" fontId="0" fillId="0" borderId="9">
      <alignment/>
      <protection locked="0"/>
    </xf>
    <xf numFmtId="0" fontId="18" fillId="4" borderId="0" applyNumberFormat="0" applyBorder="0" applyAlignment="0" applyProtection="0"/>
    <xf numFmtId="38" fontId="6" fillId="0" borderId="10">
      <alignment/>
      <protection locked="0"/>
    </xf>
    <xf numFmtId="0" fontId="19" fillId="0" borderId="11" applyNumberFormat="0" applyProtection="0">
      <alignment/>
    </xf>
    <xf numFmtId="0" fontId="19" fillId="0" borderId="12" applyNumberFormat="0" applyProtection="0">
      <alignment/>
    </xf>
    <xf numFmtId="0" fontId="19" fillId="0" borderId="0" applyNumberFormat="0" applyProtection="0">
      <alignment/>
    </xf>
    <xf numFmtId="0" fontId="19" fillId="0" borderId="13" applyNumberFormat="0" applyProtection="0">
      <alignment/>
    </xf>
    <xf numFmtId="0" fontId="20" fillId="0" borderId="0" applyNumberFormat="0" applyFill="0" applyBorder="0" applyAlignment="0" applyProtection="0"/>
    <xf numFmtId="0" fontId="4" fillId="0" borderId="0" applyNumberFormat="0" applyFill="0" applyBorder="0" applyAlignment="0" applyProtection="0"/>
    <xf numFmtId="0" fontId="21" fillId="0" borderId="14" applyNumberFormat="0" applyFill="0" applyAlignment="0" applyProtection="0"/>
    <xf numFmtId="0" fontId="21" fillId="0" borderId="0" applyNumberFormat="0" applyFill="0" applyBorder="0" applyAlignment="0" applyProtection="0"/>
    <xf numFmtId="38" fontId="6" fillId="0" borderId="15">
      <alignment/>
      <protection locked="0"/>
    </xf>
    <xf numFmtId="0" fontId="22" fillId="0" borderId="16">
      <alignment horizontal="center"/>
      <protection/>
    </xf>
    <xf numFmtId="175" fontId="6" fillId="9" borderId="17">
      <alignment/>
      <protection/>
    </xf>
    <xf numFmtId="0" fontId="23" fillId="7" borderId="4" applyNumberFormat="0" applyAlignment="0" applyProtection="0"/>
    <xf numFmtId="176" fontId="24" fillId="0" borderId="0">
      <alignment horizontal="center"/>
      <protection/>
    </xf>
    <xf numFmtId="177" fontId="25" fillId="0" borderId="0">
      <alignment horizontal="center"/>
      <protection/>
    </xf>
    <xf numFmtId="177" fontId="0" fillId="0" borderId="0" applyFill="0">
      <alignment horizontal="center"/>
      <protection/>
    </xf>
    <xf numFmtId="170" fontId="26" fillId="0" borderId="0">
      <alignment horizontal="center"/>
      <protection/>
    </xf>
    <xf numFmtId="40" fontId="0" fillId="0" borderId="18">
      <alignment/>
      <protection locked="0"/>
    </xf>
    <xf numFmtId="40" fontId="6" fillId="23" borderId="19">
      <alignment/>
      <protection/>
    </xf>
    <xf numFmtId="40" fontId="27" fillId="0" borderId="19">
      <alignment/>
      <protection locked="0"/>
    </xf>
    <xf numFmtId="38" fontId="0" fillId="0" borderId="20">
      <alignment/>
      <protection locked="0"/>
    </xf>
    <xf numFmtId="38" fontId="28" fillId="0" borderId="0">
      <alignment/>
      <protection/>
    </xf>
    <xf numFmtId="38" fontId="29" fillId="0" borderId="0">
      <alignment/>
      <protection/>
    </xf>
    <xf numFmtId="38" fontId="30" fillId="0" borderId="0">
      <alignment/>
      <protection/>
    </xf>
    <xf numFmtId="38" fontId="31" fillId="0" borderId="0">
      <alignment/>
      <protection/>
    </xf>
    <xf numFmtId="0" fontId="32" fillId="0" borderId="0">
      <alignment/>
      <protection/>
    </xf>
    <xf numFmtId="0" fontId="32" fillId="0" borderId="0">
      <alignment/>
      <protection/>
    </xf>
    <xf numFmtId="0" fontId="33" fillId="0" borderId="21" applyNumberFormat="0" applyFill="0" applyAlignment="0" applyProtection="0"/>
    <xf numFmtId="0" fontId="34" fillId="0" borderId="0">
      <alignment/>
      <protection/>
    </xf>
    <xf numFmtId="0" fontId="22" fillId="0" borderId="0">
      <alignment/>
      <protection/>
    </xf>
    <xf numFmtId="0" fontId="35" fillId="0" borderId="0">
      <alignment/>
      <protection/>
    </xf>
    <xf numFmtId="169" fontId="27" fillId="0" borderId="0">
      <alignment horizontal="center"/>
      <protection/>
    </xf>
    <xf numFmtId="169" fontId="36" fillId="0" borderId="0">
      <alignment horizontal="center"/>
      <protection/>
    </xf>
    <xf numFmtId="169" fontId="37" fillId="0" borderId="0">
      <alignment horizontal="center"/>
      <protection/>
    </xf>
    <xf numFmtId="38" fontId="38" fillId="0" borderId="22" applyFont="0">
      <alignment/>
      <protection locked="0"/>
    </xf>
    <xf numFmtId="169" fontId="37" fillId="0" borderId="0">
      <alignment horizontal="center"/>
      <protection/>
    </xf>
    <xf numFmtId="40" fontId="0" fillId="0" borderId="23">
      <alignment/>
      <protection/>
    </xf>
    <xf numFmtId="169" fontId="37" fillId="0" borderId="0">
      <alignment horizontal="center"/>
      <protection/>
    </xf>
    <xf numFmtId="40" fontId="0" fillId="0" borderId="23">
      <alignment/>
      <protection/>
    </xf>
    <xf numFmtId="169" fontId="37" fillId="0" borderId="0">
      <alignment horizontal="center"/>
      <protection/>
    </xf>
    <xf numFmtId="40" fontId="0" fillId="0" borderId="23">
      <alignment/>
      <protection/>
    </xf>
    <xf numFmtId="169" fontId="0" fillId="0" borderId="0">
      <alignment horizontal="center"/>
      <protection/>
    </xf>
    <xf numFmtId="38" fontId="6" fillId="0" borderId="23">
      <alignment/>
      <protection locked="0"/>
    </xf>
    <xf numFmtId="184" fontId="0" fillId="0" borderId="0">
      <alignment horizontal="center"/>
      <protection/>
    </xf>
    <xf numFmtId="172" fontId="0" fillId="0" borderId="22">
      <alignment/>
      <protection locked="0"/>
    </xf>
    <xf numFmtId="0" fontId="0" fillId="0" borderId="0">
      <alignment horizontal="center"/>
      <protection/>
    </xf>
    <xf numFmtId="172" fontId="38" fillId="0" borderId="22" applyFont="0">
      <alignment/>
      <protection locked="0"/>
    </xf>
    <xf numFmtId="184" fontId="0" fillId="0" borderId="0">
      <alignment horizontal="center"/>
      <protection/>
    </xf>
    <xf numFmtId="38" fontId="0" fillId="0" borderId="23" applyFont="0">
      <alignment/>
      <protection locked="0"/>
    </xf>
    <xf numFmtId="0" fontId="0" fillId="0" borderId="0">
      <alignment horizontal="center"/>
      <protection/>
    </xf>
    <xf numFmtId="38" fontId="0" fillId="0" borderId="23" applyFont="0">
      <alignment/>
      <protection locked="0"/>
    </xf>
    <xf numFmtId="0" fontId="0" fillId="0" borderId="0">
      <alignment horizontal="center"/>
      <protection/>
    </xf>
    <xf numFmtId="172" fontId="0" fillId="0" borderId="22">
      <alignment/>
      <protection locked="0"/>
    </xf>
    <xf numFmtId="169" fontId="37" fillId="0" borderId="0">
      <alignment horizontal="center"/>
      <protection/>
    </xf>
    <xf numFmtId="40" fontId="0" fillId="0" borderId="23">
      <alignment/>
      <protection/>
    </xf>
    <xf numFmtId="169" fontId="37" fillId="0" borderId="0">
      <alignment horizontal="center"/>
      <protection/>
    </xf>
    <xf numFmtId="172" fontId="38" fillId="0" borderId="22" applyFont="0">
      <alignment/>
      <protection locked="0"/>
    </xf>
    <xf numFmtId="169" fontId="0" fillId="0" borderId="0">
      <alignment horizontal="center"/>
      <protection/>
    </xf>
    <xf numFmtId="172" fontId="38" fillId="0" borderId="22" applyFont="0">
      <alignment/>
      <protection locked="0"/>
    </xf>
    <xf numFmtId="165" fontId="0" fillId="0" borderId="0" applyFont="0" applyFill="0" applyBorder="0" applyAlignment="0" applyProtection="0"/>
    <xf numFmtId="167"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0" fontId="39" fillId="24" borderId="0" applyNumberFormat="0" applyBorder="0" applyAlignment="0" applyProtection="0"/>
    <xf numFmtId="0" fontId="35" fillId="0" borderId="0">
      <alignment/>
      <protection/>
    </xf>
    <xf numFmtId="0" fontId="3" fillId="25" borderId="24" applyNumberFormat="0" applyFont="0" applyAlignment="0" applyProtection="0"/>
    <xf numFmtId="0" fontId="40" fillId="8" borderId="25" applyNumberFormat="0" applyAlignment="0" applyProtection="0"/>
    <xf numFmtId="9" fontId="0" fillId="0" borderId="0" applyFont="0" applyFill="0" applyBorder="0" applyAlignment="0" applyProtection="0"/>
    <xf numFmtId="173" fontId="0" fillId="0" borderId="0">
      <alignment horizontal="right"/>
      <protection/>
    </xf>
    <xf numFmtId="178" fontId="25" fillId="0" borderId="26">
      <alignment horizontal="right"/>
      <protection/>
    </xf>
    <xf numFmtId="178" fontId="25" fillId="0" borderId="27">
      <alignment horizontal="right"/>
      <protection locked="0"/>
    </xf>
    <xf numFmtId="0" fontId="41" fillId="8" borderId="0">
      <alignment/>
      <protection/>
    </xf>
    <xf numFmtId="0" fontId="38" fillId="0" borderId="28">
      <alignment horizontal="left"/>
      <protection/>
    </xf>
    <xf numFmtId="0" fontId="0" fillId="8" borderId="0" applyFont="0" applyProtection="0">
      <alignment/>
    </xf>
    <xf numFmtId="0" fontId="66" fillId="0" borderId="0">
      <alignment/>
      <protection/>
    </xf>
    <xf numFmtId="0" fontId="0" fillId="0" borderId="0">
      <alignment horizontal="left"/>
      <protection/>
    </xf>
    <xf numFmtId="0" fontId="0" fillId="0" borderId="0" applyFill="0">
      <alignment/>
      <protection/>
    </xf>
    <xf numFmtId="0" fontId="32" fillId="0" borderId="0">
      <alignment/>
      <protection/>
    </xf>
    <xf numFmtId="0" fontId="0" fillId="0" borderId="0">
      <alignment/>
      <protection/>
    </xf>
    <xf numFmtId="0" fontId="1" fillId="0" borderId="0">
      <alignment/>
      <protection/>
    </xf>
    <xf numFmtId="0" fontId="1" fillId="26" borderId="0">
      <alignment/>
      <protection/>
    </xf>
    <xf numFmtId="0" fontId="42" fillId="26" borderId="0">
      <alignment/>
      <protection/>
    </xf>
    <xf numFmtId="0" fontId="1" fillId="26" borderId="0">
      <alignment/>
      <protection/>
    </xf>
    <xf numFmtId="0" fontId="43" fillId="0" borderId="29" applyNumberFormat="0" applyProtection="0">
      <alignment/>
    </xf>
    <xf numFmtId="38" fontId="25" fillId="0" borderId="8">
      <alignment/>
      <protection locked="0"/>
    </xf>
    <xf numFmtId="172" fontId="0" fillId="0" borderId="30">
      <alignment/>
      <protection locked="0"/>
    </xf>
    <xf numFmtId="40" fontId="6" fillId="4" borderId="10">
      <alignment/>
      <protection/>
    </xf>
    <xf numFmtId="40" fontId="44" fillId="0" borderId="31">
      <alignment/>
      <protection/>
    </xf>
    <xf numFmtId="0" fontId="45" fillId="0" borderId="0" applyNumberFormat="0" applyFill="0" applyBorder="0" applyAlignment="0" applyProtection="0"/>
    <xf numFmtId="38" fontId="25" fillId="0" borderId="32">
      <alignment/>
      <protection/>
    </xf>
    <xf numFmtId="0" fontId="46" fillId="26" borderId="28">
      <alignment horizontal="center" vertical="center"/>
      <protection/>
    </xf>
    <xf numFmtId="0" fontId="47" fillId="0" borderId="0" applyNumberFormat="0" applyFill="0" applyBorder="0" applyProtection="0">
      <alignment horizontal="center"/>
    </xf>
    <xf numFmtId="174" fontId="0" fillId="0" borderId="0">
      <alignment/>
      <protection/>
    </xf>
    <xf numFmtId="0" fontId="0" fillId="0" borderId="0">
      <alignment/>
      <protection/>
    </xf>
    <xf numFmtId="0" fontId="48"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4" fontId="0" fillId="0" borderId="6">
      <alignment horizontal="center"/>
      <protection/>
    </xf>
    <xf numFmtId="177" fontId="0" fillId="0" borderId="0" applyFill="0">
      <alignment horizontal="center"/>
      <protection/>
    </xf>
    <xf numFmtId="40" fontId="0" fillId="0" borderId="18">
      <alignment/>
      <protection locked="0"/>
    </xf>
    <xf numFmtId="38" fontId="0" fillId="0" borderId="20">
      <alignment/>
      <protection locked="0"/>
    </xf>
    <xf numFmtId="0" fontId="0" fillId="8" borderId="0" applyFont="0" applyProtection="0">
      <alignment/>
    </xf>
    <xf numFmtId="9" fontId="0" fillId="0" borderId="0" applyFont="0" applyFill="0" applyBorder="0" applyAlignment="0" applyProtection="0"/>
    <xf numFmtId="0" fontId="71" fillId="0" borderId="0">
      <alignment/>
      <protection/>
    </xf>
    <xf numFmtId="0" fontId="0" fillId="0" borderId="0">
      <alignment/>
      <protection/>
    </xf>
  </cellStyleXfs>
  <cellXfs count="395">
    <xf numFmtId="0" fontId="0" fillId="0" borderId="0" xfId="0"/>
    <xf numFmtId="0" fontId="49" fillId="24" borderId="0" xfId="0" applyFont="1" applyFill="1"/>
    <xf numFmtId="0" fontId="50" fillId="24" borderId="0" xfId="0" applyFont="1" applyFill="1"/>
    <xf numFmtId="0" fontId="51" fillId="0" borderId="0" xfId="161" applyFont="1">
      <alignment/>
      <protection/>
    </xf>
    <xf numFmtId="0" fontId="52" fillId="24" borderId="0" xfId="0" applyFont="1" applyFill="1"/>
    <xf numFmtId="0" fontId="6" fillId="0" borderId="0" xfId="161" applyFont="1" applyAlignment="1">
      <alignment horizontal="left" vertical="top"/>
      <protection/>
    </xf>
    <xf numFmtId="0" fontId="6" fillId="0" borderId="0" xfId="161" applyFont="1">
      <alignment/>
      <protection/>
    </xf>
    <xf numFmtId="49" fontId="53" fillId="0" borderId="33" xfId="160" applyNumberFormat="1" applyFont="1" applyBorder="1" applyAlignment="1" quotePrefix="1">
      <alignment horizontal="left"/>
      <protection/>
    </xf>
    <xf numFmtId="185" fontId="53" fillId="0" borderId="33" xfId="160" applyNumberFormat="1" applyFont="1" applyBorder="1" applyAlignment="1" quotePrefix="1">
      <alignment horizontal="right" wrapText="1"/>
      <protection/>
    </xf>
    <xf numFmtId="0" fontId="54" fillId="0" borderId="0" xfId="161" applyFont="1">
      <alignment/>
      <protection/>
    </xf>
    <xf numFmtId="0" fontId="55" fillId="0" borderId="0" xfId="159" applyFont="1" applyBorder="1" applyAlignment="1" applyProtection="1">
      <alignment horizontal="left"/>
      <protection/>
    </xf>
    <xf numFmtId="172" fontId="50" fillId="0" borderId="0" xfId="169" applyNumberFormat="1" applyFont="1" applyBorder="1" applyProtection="1">
      <alignment/>
      <protection locked="0"/>
    </xf>
    <xf numFmtId="0" fontId="56" fillId="0" borderId="0" xfId="161" applyFont="1">
      <alignment/>
      <protection/>
    </xf>
    <xf numFmtId="172" fontId="57" fillId="0" borderId="0" xfId="169" applyFont="1" applyBorder="1" applyProtection="1">
      <alignment/>
      <protection locked="0"/>
    </xf>
    <xf numFmtId="0" fontId="55" fillId="0" borderId="0" xfId="161" applyFont="1" applyFill="1" applyBorder="1" applyAlignment="1">
      <alignment horizontal="left" vertical="center"/>
      <protection/>
    </xf>
    <xf numFmtId="0" fontId="55" fillId="0" borderId="0" xfId="161" applyFont="1" applyFill="1" applyBorder="1" applyAlignment="1" quotePrefix="1">
      <alignment horizontal="left" vertical="center"/>
      <protection/>
    </xf>
    <xf numFmtId="168" fontId="6" fillId="0" borderId="0" xfId="151" applyNumberFormat="1" applyFont="1" applyAlignment="1">
      <alignment horizontal="right" vertical="top"/>
    </xf>
    <xf numFmtId="0" fontId="0" fillId="0" borderId="0" xfId="0" applyAlignment="1" quotePrefix="1">
      <alignment horizontal="left"/>
    </xf>
    <xf numFmtId="0" fontId="0" fillId="0" borderId="0" xfId="0" applyFill="1"/>
    <xf numFmtId="172" fontId="0" fillId="0" borderId="0" xfId="0" applyNumberFormat="1"/>
    <xf numFmtId="3" fontId="55" fillId="0" borderId="0" xfId="161" applyNumberFormat="1" applyFont="1" applyFill="1" applyBorder="1" applyAlignment="1">
      <alignment horizontal="left" vertical="center"/>
      <protection/>
    </xf>
    <xf numFmtId="3" fontId="6" fillId="0" borderId="0" xfId="151" applyNumberFormat="1" applyFont="1" applyAlignment="1">
      <alignment horizontal="right" vertical="top"/>
    </xf>
    <xf numFmtId="0" fontId="0" fillId="0" borderId="0" xfId="0" applyFont="1"/>
    <xf numFmtId="168" fontId="6" fillId="0" borderId="0" xfId="151" applyNumberFormat="1" applyFont="1" applyFill="1" applyAlignment="1">
      <alignment horizontal="right" vertical="top"/>
    </xf>
    <xf numFmtId="0" fontId="55" fillId="4" borderId="0" xfId="161" applyFont="1" applyFill="1" applyBorder="1" applyAlignment="1">
      <alignment horizontal="left" vertical="center"/>
      <protection/>
    </xf>
    <xf numFmtId="168" fontId="6" fillId="4" borderId="0" xfId="151" applyNumberFormat="1" applyFont="1" applyFill="1" applyAlignment="1">
      <alignment horizontal="right" vertical="top"/>
    </xf>
    <xf numFmtId="172" fontId="55" fillId="4" borderId="0" xfId="169" applyNumberFormat="1" applyFont="1" applyFill="1" applyBorder="1" applyProtection="1">
      <alignment/>
      <protection locked="0"/>
    </xf>
    <xf numFmtId="3" fontId="55" fillId="4" borderId="0" xfId="161" applyNumberFormat="1" applyFont="1" applyFill="1" applyBorder="1" applyAlignment="1">
      <alignment horizontal="left" vertical="center"/>
      <protection/>
    </xf>
    <xf numFmtId="3" fontId="6" fillId="4" borderId="0" xfId="151" applyNumberFormat="1" applyFont="1" applyFill="1" applyAlignment="1">
      <alignment horizontal="right" vertical="top"/>
    </xf>
    <xf numFmtId="10" fontId="6" fillId="4" borderId="0" xfId="151" applyNumberFormat="1" applyFont="1" applyFill="1" applyAlignment="1">
      <alignment horizontal="right" vertical="top"/>
    </xf>
    <xf numFmtId="3" fontId="0" fillId="0" borderId="0" xfId="151" applyNumberFormat="1" applyFont="1" applyBorder="1" applyAlignment="1" applyProtection="1">
      <alignment/>
      <protection locked="0"/>
    </xf>
    <xf numFmtId="0" fontId="0" fillId="0" borderId="0" xfId="0" applyFont="1"/>
    <xf numFmtId="189" fontId="0" fillId="0" borderId="0" xfId="151" applyNumberFormat="1" applyFont="1"/>
    <xf numFmtId="189" fontId="0" fillId="0" borderId="0" xfId="0" applyNumberFormat="1"/>
    <xf numFmtId="3" fontId="50" fillId="0" borderId="0" xfId="151" applyNumberFormat="1" applyFont="1" applyFill="1" applyBorder="1" applyProtection="1">
      <protection locked="0"/>
    </xf>
    <xf numFmtId="0" fontId="50" fillId="0" borderId="0" xfId="0" applyFont="1" applyFill="1"/>
    <xf numFmtId="0" fontId="6" fillId="0" borderId="0" xfId="161" applyFont="1" applyFill="1" applyAlignment="1">
      <alignment horizontal="left" vertical="top"/>
      <protection/>
    </xf>
    <xf numFmtId="185" fontId="53" fillId="0" borderId="33" xfId="160" applyNumberFormat="1" applyFont="1" applyFill="1" applyBorder="1" applyAlignment="1" quotePrefix="1">
      <alignment horizontal="right" wrapText="1"/>
      <protection/>
    </xf>
    <xf numFmtId="172" fontId="50" fillId="0" borderId="0" xfId="169" applyNumberFormat="1" applyFont="1" applyFill="1" applyBorder="1" applyProtection="1">
      <alignment/>
      <protection locked="0"/>
    </xf>
    <xf numFmtId="172" fontId="57" fillId="0" borderId="0" xfId="169" applyFont="1" applyFill="1" applyBorder="1" applyProtection="1">
      <alignment/>
      <protection locked="0"/>
    </xf>
    <xf numFmtId="172" fontId="55" fillId="0" borderId="0" xfId="169" applyNumberFormat="1" applyFont="1" applyFill="1" applyBorder="1" applyProtection="1">
      <alignment/>
      <protection locked="0"/>
    </xf>
    <xf numFmtId="3" fontId="55" fillId="0" borderId="0" xfId="169" applyNumberFormat="1" applyFont="1" applyFill="1" applyBorder="1" applyProtection="1">
      <alignment/>
      <protection locked="0"/>
    </xf>
    <xf numFmtId="3" fontId="6" fillId="0" borderId="0" xfId="151" applyNumberFormat="1" applyFont="1" applyFill="1" applyAlignment="1">
      <alignment horizontal="right" vertical="top"/>
    </xf>
    <xf numFmtId="4" fontId="6" fillId="0" borderId="0" xfId="151" applyNumberFormat="1" applyFont="1" applyFill="1" applyBorder="1" applyAlignment="1">
      <alignment horizontal="right" vertical="top"/>
    </xf>
    <xf numFmtId="10" fontId="6" fillId="0" borderId="0" xfId="151" applyNumberFormat="1" applyFont="1" applyFill="1" applyAlignment="1">
      <alignment horizontal="right" vertical="top"/>
    </xf>
    <xf numFmtId="0" fontId="0" fillId="4" borderId="0" xfId="0" applyFill="1"/>
    <xf numFmtId="3" fontId="0" fillId="4" borderId="0" xfId="0" applyNumberFormat="1" applyFill="1"/>
    <xf numFmtId="168" fontId="0" fillId="4" borderId="0" xfId="151" applyNumberFormat="1" applyFont="1" applyFill="1"/>
    <xf numFmtId="0" fontId="25" fillId="4" borderId="0" xfId="0" applyFont="1" applyFill="1"/>
    <xf numFmtId="188" fontId="0" fillId="0" borderId="0" xfId="0" applyNumberFormat="1"/>
    <xf numFmtId="168" fontId="0" fillId="0" borderId="34" xfId="0" applyNumberFormat="1" applyFont="1" applyBorder="1"/>
    <xf numFmtId="3" fontId="50" fillId="0" borderId="34" xfId="151" applyNumberFormat="1" applyFont="1" applyBorder="1" applyAlignment="1" applyProtection="1">
      <alignment/>
      <protection locked="0"/>
    </xf>
    <xf numFmtId="172" fontId="0" fillId="0" borderId="34" xfId="0" applyNumberFormat="1" applyFont="1" applyBorder="1"/>
    <xf numFmtId="172" fontId="0" fillId="0" borderId="35" xfId="0" applyNumberFormat="1" applyFont="1" applyBorder="1"/>
    <xf numFmtId="172" fontId="0" fillId="0" borderId="36" xfId="0" applyNumberFormat="1" applyFont="1" applyBorder="1"/>
    <xf numFmtId="172" fontId="0" fillId="0" borderId="37" xfId="0" applyNumberFormat="1" applyFont="1" applyBorder="1"/>
    <xf numFmtId="168" fontId="0" fillId="0" borderId="34" xfId="0" applyNumberFormat="1" applyFont="1" applyBorder="1" applyAlignment="1">
      <alignment horizontal="right"/>
    </xf>
    <xf numFmtId="168" fontId="0" fillId="0" borderId="35" xfId="0" applyNumberFormat="1" applyFont="1" applyBorder="1" applyAlignment="1">
      <alignment horizontal="right"/>
    </xf>
    <xf numFmtId="168" fontId="0" fillId="0" borderId="34" xfId="151" applyNumberFormat="1" applyFont="1" applyFill="1" applyBorder="1"/>
    <xf numFmtId="168" fontId="0" fillId="0" borderId="35" xfId="0" applyNumberFormat="1" applyFont="1" applyFill="1" applyBorder="1"/>
    <xf numFmtId="168" fontId="0" fillId="0" borderId="34" xfId="0" applyNumberFormat="1" applyFont="1" applyFill="1" applyBorder="1"/>
    <xf numFmtId="3" fontId="50" fillId="0" borderId="34" xfId="151" applyNumberFormat="1" applyFont="1" applyFill="1" applyBorder="1" applyAlignment="1" applyProtection="1">
      <alignment/>
      <protection locked="0"/>
    </xf>
    <xf numFmtId="3" fontId="50" fillId="0" borderId="35" xfId="151" applyNumberFormat="1" applyFont="1" applyFill="1" applyBorder="1" applyAlignment="1" applyProtection="1">
      <alignment/>
      <protection locked="0"/>
    </xf>
    <xf numFmtId="172" fontId="0" fillId="0" borderId="34" xfId="0" applyNumberFormat="1" applyFont="1" applyFill="1" applyBorder="1" applyAlignment="1">
      <alignment horizontal="right"/>
    </xf>
    <xf numFmtId="3" fontId="0" fillId="0" borderId="35" xfId="0" applyNumberFormat="1" applyFont="1" applyFill="1" applyBorder="1" applyAlignment="1">
      <alignment horizontal="right"/>
    </xf>
    <xf numFmtId="172" fontId="0" fillId="0" borderId="36" xfId="0" applyNumberFormat="1" applyFont="1" applyFill="1" applyBorder="1"/>
    <xf numFmtId="3" fontId="0" fillId="0" borderId="0" xfId="0" applyNumberFormat="1"/>
    <xf numFmtId="0" fontId="2" fillId="0" borderId="0" xfId="0" applyFont="1"/>
    <xf numFmtId="0" fontId="2" fillId="0" borderId="0" xfId="0" applyFont="1" applyAlignment="1">
      <alignment horizontal="center"/>
    </xf>
    <xf numFmtId="9" fontId="2" fillId="0" borderId="0" xfId="151" applyFont="1"/>
    <xf numFmtId="1" fontId="2" fillId="24" borderId="16" xfId="0" applyNumberFormat="1" applyFont="1" applyFill="1" applyBorder="1"/>
    <xf numFmtId="0" fontId="2" fillId="0" borderId="38" xfId="0" applyFont="1" applyFill="1" applyBorder="1"/>
    <xf numFmtId="1" fontId="2" fillId="0" borderId="0" xfId="0" applyNumberFormat="1" applyFont="1"/>
    <xf numFmtId="0" fontId="2" fillId="0" borderId="6" xfId="0" applyFont="1" applyBorder="1"/>
    <xf numFmtId="1" fontId="2" fillId="0" borderId="6" xfId="0" applyNumberFormat="1" applyFont="1" applyBorder="1"/>
    <xf numFmtId="0" fontId="61" fillId="4" borderId="0" xfId="0" applyFont="1" applyFill="1" applyBorder="1"/>
    <xf numFmtId="0" fontId="61" fillId="4" borderId="0" xfId="0" applyFont="1" applyFill="1"/>
    <xf numFmtId="1" fontId="61" fillId="4" borderId="0" xfId="0" applyNumberFormat="1" applyFont="1" applyFill="1"/>
    <xf numFmtId="0" fontId="58" fillId="19" borderId="0" xfId="0" applyFont="1" applyFill="1"/>
    <xf numFmtId="0" fontId="58" fillId="19" borderId="34" xfId="0" applyFont="1" applyFill="1" applyBorder="1" applyAlignment="1">
      <alignment horizontal="center"/>
    </xf>
    <xf numFmtId="0" fontId="58" fillId="19" borderId="35" xfId="0" applyFont="1" applyFill="1" applyBorder="1" applyAlignment="1">
      <alignment horizontal="center"/>
    </xf>
    <xf numFmtId="168" fontId="62" fillId="0" borderId="0" xfId="151" applyNumberFormat="1" applyFont="1" applyFill="1" applyBorder="1" applyAlignment="1" applyProtection="1">
      <alignment horizontal="left"/>
      <protection/>
    </xf>
    <xf numFmtId="172" fontId="0" fillId="0" borderId="37" xfId="0" applyNumberFormat="1" applyFont="1" applyFill="1" applyBorder="1"/>
    <xf numFmtId="168" fontId="0" fillId="0" borderId="0" xfId="151" applyNumberFormat="1" applyFont="1" applyFill="1"/>
    <xf numFmtId="168" fontId="25" fillId="7" borderId="34" xfId="0" applyNumberFormat="1" applyFont="1" applyFill="1" applyBorder="1"/>
    <xf numFmtId="168" fontId="25" fillId="7" borderId="35" xfId="0" applyNumberFormat="1" applyFont="1" applyFill="1" applyBorder="1"/>
    <xf numFmtId="0" fontId="25" fillId="0" borderId="39" xfId="0" applyFont="1" applyBorder="1"/>
    <xf numFmtId="0" fontId="0" fillId="0" borderId="40" xfId="0" applyBorder="1"/>
    <xf numFmtId="0" fontId="0" fillId="0" borderId="34" xfId="0" applyBorder="1"/>
    <xf numFmtId="3" fontId="0" fillId="0" borderId="35" xfId="0" applyNumberFormat="1" applyBorder="1"/>
    <xf numFmtId="0" fontId="0" fillId="0" borderId="34" xfId="0" applyFill="1" applyBorder="1"/>
    <xf numFmtId="3" fontId="0" fillId="0" borderId="35" xfId="0" applyNumberFormat="1" applyFill="1" applyBorder="1"/>
    <xf numFmtId="0" fontId="0" fillId="0" borderId="35" xfId="0" applyFill="1" applyBorder="1"/>
    <xf numFmtId="0" fontId="25" fillId="7" borderId="34" xfId="0" applyFont="1" applyFill="1" applyBorder="1"/>
    <xf numFmtId="168" fontId="25" fillId="7" borderId="35" xfId="151" applyNumberFormat="1" applyFont="1" applyFill="1" applyBorder="1"/>
    <xf numFmtId="0" fontId="2" fillId="0" borderId="0" xfId="0" applyFont="1" applyBorder="1"/>
    <xf numFmtId="1" fontId="2" fillId="0" borderId="0" xfId="0" applyNumberFormat="1" applyFont="1" applyBorder="1"/>
    <xf numFmtId="0" fontId="2" fillId="0" borderId="0" xfId="0" applyFont="1"/>
    <xf numFmtId="0" fontId="0" fillId="7" borderId="34" xfId="0" applyFill="1" applyBorder="1"/>
    <xf numFmtId="3" fontId="0" fillId="7" borderId="35" xfId="0" applyNumberFormat="1" applyFill="1" applyBorder="1"/>
    <xf numFmtId="0" fontId="0" fillId="7" borderId="36" xfId="0" applyFill="1" applyBorder="1"/>
    <xf numFmtId="168" fontId="0" fillId="7" borderId="37" xfId="151" applyNumberFormat="1" applyFont="1" applyFill="1" applyBorder="1"/>
    <xf numFmtId="0" fontId="0" fillId="27" borderId="34" xfId="0" applyFill="1" applyBorder="1"/>
    <xf numFmtId="3" fontId="0" fillId="27" borderId="35" xfId="0" applyNumberFormat="1" applyFill="1" applyBorder="1"/>
    <xf numFmtId="168" fontId="0" fillId="7" borderId="35" xfId="151" applyNumberFormat="1" applyFont="1" applyFill="1" applyBorder="1"/>
    <xf numFmtId="0" fontId="0" fillId="0" borderId="34" xfId="0" applyFont="1" applyFill="1" applyBorder="1"/>
    <xf numFmtId="187" fontId="25" fillId="0" borderId="35" xfId="151" applyNumberFormat="1" applyFont="1" applyFill="1" applyBorder="1"/>
    <xf numFmtId="0" fontId="25" fillId="27" borderId="34" xfId="0" applyFont="1" applyFill="1" applyBorder="1"/>
    <xf numFmtId="3" fontId="25" fillId="27" borderId="35" xfId="0" applyNumberFormat="1" applyFont="1" applyFill="1" applyBorder="1"/>
    <xf numFmtId="0" fontId="0" fillId="27" borderId="34" xfId="0" applyFont="1" applyFill="1" applyBorder="1"/>
    <xf numFmtId="187" fontId="25" fillId="27" borderId="35" xfId="151" applyNumberFormat="1" applyFont="1" applyFill="1" applyBorder="1"/>
    <xf numFmtId="10" fontId="0" fillId="27" borderId="35" xfId="151" applyNumberFormat="1" applyFont="1" applyFill="1" applyBorder="1"/>
    <xf numFmtId="0" fontId="2" fillId="0" borderId="0" xfId="0" applyNumberFormat="1" applyFont="1"/>
    <xf numFmtId="0" fontId="61" fillId="0" borderId="0" xfId="0" applyFont="1"/>
    <xf numFmtId="0" fontId="2" fillId="28" borderId="0" xfId="0" applyFont="1" applyFill="1"/>
    <xf numFmtId="0" fontId="61" fillId="28" borderId="30" xfId="0" applyFont="1" applyFill="1" applyBorder="1"/>
    <xf numFmtId="3" fontId="2" fillId="0" borderId="41" xfId="0" applyNumberFormat="1" applyFont="1" applyBorder="1"/>
    <xf numFmtId="0" fontId="2" fillId="0" borderId="39" xfId="0" applyFont="1" applyBorder="1"/>
    <xf numFmtId="0" fontId="2" fillId="0" borderId="40" xfId="0" applyFont="1" applyBorder="1"/>
    <xf numFmtId="3" fontId="2" fillId="0" borderId="34" xfId="0" applyNumberFormat="1" applyFont="1" applyFill="1" applyBorder="1"/>
    <xf numFmtId="3" fontId="2" fillId="0" borderId="35" xfId="0" applyNumberFormat="1" applyFont="1" applyFill="1" applyBorder="1"/>
    <xf numFmtId="0" fontId="2" fillId="0" borderId="34" xfId="0" applyFont="1" applyFill="1" applyBorder="1"/>
    <xf numFmtId="0" fontId="2" fillId="0" borderId="35" xfId="0" applyFont="1" applyFill="1" applyBorder="1"/>
    <xf numFmtId="3" fontId="2" fillId="0" borderId="42" xfId="0" applyNumberFormat="1" applyFont="1" applyFill="1" applyBorder="1"/>
    <xf numFmtId="0" fontId="64" fillId="0" borderId="0" xfId="0" applyFont="1"/>
    <xf numFmtId="10" fontId="64" fillId="0" borderId="42" xfId="0" applyNumberFormat="1" applyFont="1" applyFill="1" applyBorder="1"/>
    <xf numFmtId="10" fontId="64" fillId="24" borderId="43" xfId="0" applyNumberFormat="1" applyFont="1" applyFill="1" applyBorder="1"/>
    <xf numFmtId="10" fontId="64" fillId="0" borderId="35" xfId="0" applyNumberFormat="1" applyFont="1" applyFill="1" applyBorder="1"/>
    <xf numFmtId="10" fontId="64" fillId="0" borderId="34" xfId="0" applyNumberFormat="1" applyFont="1" applyFill="1" applyBorder="1"/>
    <xf numFmtId="10" fontId="64" fillId="0" borderId="42" xfId="151" applyNumberFormat="1" applyFont="1" applyFill="1" applyBorder="1"/>
    <xf numFmtId="10" fontId="64" fillId="0" borderId="34" xfId="151" applyNumberFormat="1" applyFont="1" applyFill="1" applyBorder="1"/>
    <xf numFmtId="10" fontId="64" fillId="0" borderId="35" xfId="151" applyNumberFormat="1" applyFont="1" applyFill="1" applyBorder="1"/>
    <xf numFmtId="3" fontId="2" fillId="0" borderId="0" xfId="0" applyNumberFormat="1" applyFont="1"/>
    <xf numFmtId="0" fontId="2" fillId="0" borderId="0" xfId="0" applyFont="1" applyFill="1"/>
    <xf numFmtId="10" fontId="2" fillId="0" borderId="42" xfId="0" applyNumberFormat="1" applyFont="1" applyFill="1" applyBorder="1"/>
    <xf numFmtId="10" fontId="2" fillId="0" borderId="34" xfId="0" applyNumberFormat="1" applyFont="1" applyFill="1" applyBorder="1"/>
    <xf numFmtId="10" fontId="2" fillId="0" borderId="35" xfId="0" applyNumberFormat="1" applyFont="1" applyFill="1" applyBorder="1"/>
    <xf numFmtId="10" fontId="64" fillId="0" borderId="44" xfId="0" applyNumberFormat="1" applyFont="1" applyFill="1" applyBorder="1"/>
    <xf numFmtId="0" fontId="64" fillId="0" borderId="0" xfId="0" applyFont="1" applyFill="1"/>
    <xf numFmtId="0" fontId="65" fillId="0" borderId="0" xfId="0" applyFont="1" applyFill="1"/>
    <xf numFmtId="10" fontId="65" fillId="0" borderId="45" xfId="0" applyNumberFormat="1" applyFont="1" applyFill="1" applyBorder="1"/>
    <xf numFmtId="10" fontId="65" fillId="0" borderId="36" xfId="0" applyNumberFormat="1" applyFont="1" applyFill="1" applyBorder="1"/>
    <xf numFmtId="10" fontId="65" fillId="0" borderId="37" xfId="0" applyNumberFormat="1" applyFont="1" applyFill="1" applyBorder="1"/>
    <xf numFmtId="168" fontId="2" fillId="0" borderId="0" xfId="0" applyNumberFormat="1" applyFont="1"/>
    <xf numFmtId="49" fontId="63" fillId="28" borderId="46" xfId="0" applyNumberFormat="1" applyFont="1" applyFill="1" applyBorder="1" applyAlignment="1">
      <alignment horizontal="center"/>
    </xf>
    <xf numFmtId="3" fontId="63" fillId="28" borderId="47" xfId="0" applyNumberFormat="1" applyFont="1" applyFill="1" applyBorder="1" applyAlignment="1">
      <alignment horizontal="center"/>
    </xf>
    <xf numFmtId="17" fontId="63" fillId="28" borderId="47" xfId="0" applyNumberFormat="1" applyFont="1" applyFill="1" applyBorder="1" applyAlignment="1">
      <alignment horizontal="center"/>
    </xf>
    <xf numFmtId="3" fontId="2" fillId="0" borderId="0" xfId="0" applyNumberFormat="1" applyFont="1" applyFill="1" applyBorder="1"/>
    <xf numFmtId="0" fontId="2" fillId="0" borderId="48" xfId="0" applyFont="1" applyBorder="1"/>
    <xf numFmtId="0" fontId="2" fillId="0" borderId="0" xfId="0" applyFont="1" applyFill="1" applyBorder="1"/>
    <xf numFmtId="10" fontId="64" fillId="0" borderId="0" xfId="0" applyNumberFormat="1" applyFont="1" applyFill="1" applyBorder="1"/>
    <xf numFmtId="10" fontId="64" fillId="0" borderId="0" xfId="151" applyNumberFormat="1" applyFont="1" applyFill="1" applyBorder="1"/>
    <xf numFmtId="10" fontId="2" fillId="0" borderId="0" xfId="0" applyNumberFormat="1" applyFont="1" applyFill="1" applyBorder="1"/>
    <xf numFmtId="10" fontId="65" fillId="0" borderId="6" xfId="0" applyNumberFormat="1" applyFont="1" applyFill="1" applyBorder="1"/>
    <xf numFmtId="3" fontId="61" fillId="0" borderId="0" xfId="0" applyNumberFormat="1" applyFont="1" applyFill="1" applyBorder="1"/>
    <xf numFmtId="3" fontId="61" fillId="0" borderId="0" xfId="0" applyNumberFormat="1" applyFont="1" applyFill="1" applyBorder="1"/>
    <xf numFmtId="3" fontId="61" fillId="0" borderId="34" xfId="0" applyNumberFormat="1" applyFont="1" applyFill="1" applyBorder="1"/>
    <xf numFmtId="3" fontId="61" fillId="0" borderId="35" xfId="0" applyNumberFormat="1" applyFont="1" applyFill="1" applyBorder="1"/>
    <xf numFmtId="3" fontId="61" fillId="0" borderId="34" xfId="0" applyNumberFormat="1" applyFont="1" applyFill="1" applyBorder="1"/>
    <xf numFmtId="3" fontId="61" fillId="0" borderId="35" xfId="0" applyNumberFormat="1" applyFont="1" applyFill="1" applyBorder="1"/>
    <xf numFmtId="0" fontId="63" fillId="28" borderId="0" xfId="0" applyFont="1" applyFill="1"/>
    <xf numFmtId="3" fontId="58" fillId="28" borderId="42" xfId="0" applyNumberFormat="1" applyFont="1" applyFill="1" applyBorder="1"/>
    <xf numFmtId="0" fontId="58" fillId="28" borderId="34" xfId="0" applyFont="1" applyFill="1" applyBorder="1" applyAlignment="1">
      <alignment horizontal="right"/>
    </xf>
    <xf numFmtId="0" fontId="58" fillId="28" borderId="35" xfId="0" applyFont="1" applyFill="1" applyBorder="1" applyAlignment="1">
      <alignment horizontal="right"/>
    </xf>
    <xf numFmtId="0" fontId="58" fillId="28" borderId="0" xfId="0" applyFont="1" applyFill="1" applyBorder="1" applyAlignment="1">
      <alignment horizontal="right"/>
    </xf>
    <xf numFmtId="0" fontId="58" fillId="28" borderId="34" xfId="0" applyFont="1" applyFill="1" applyBorder="1"/>
    <xf numFmtId="0" fontId="58" fillId="28" borderId="35" xfId="0" applyFont="1" applyFill="1" applyBorder="1"/>
    <xf numFmtId="0" fontId="58" fillId="28" borderId="0" xfId="0" applyFont="1" applyFill="1" applyBorder="1"/>
    <xf numFmtId="0" fontId="2" fillId="0" borderId="6" xfId="0" applyFont="1" applyFill="1" applyBorder="1"/>
    <xf numFmtId="3" fontId="2" fillId="0" borderId="45" xfId="0" applyNumberFormat="1" applyFont="1" applyFill="1" applyBorder="1"/>
    <xf numFmtId="0" fontId="2" fillId="0" borderId="36" xfId="0" applyFont="1" applyFill="1" applyBorder="1"/>
    <xf numFmtId="0" fontId="2" fillId="0" borderId="37" xfId="0" applyFont="1" applyFill="1" applyBorder="1"/>
    <xf numFmtId="17" fontId="63" fillId="28" borderId="49" xfId="0" applyNumberFormat="1" applyFont="1" applyFill="1" applyBorder="1" applyAlignment="1">
      <alignment horizontal="center"/>
    </xf>
    <xf numFmtId="3" fontId="41" fillId="0" borderId="34" xfId="0" applyNumberFormat="1" applyFont="1" applyFill="1" applyBorder="1"/>
    <xf numFmtId="3" fontId="41" fillId="0" borderId="35" xfId="0" applyNumberFormat="1" applyFont="1" applyFill="1" applyBorder="1"/>
    <xf numFmtId="0" fontId="58" fillId="28" borderId="0" xfId="0" applyFont="1" applyFill="1"/>
    <xf numFmtId="0" fontId="63" fillId="28" borderId="0" xfId="0" applyFont="1" applyFill="1" applyAlignment="1">
      <alignment horizontal="center"/>
    </xf>
    <xf numFmtId="3" fontId="58" fillId="0" borderId="0" xfId="0" applyNumberFormat="1" applyFont="1"/>
    <xf numFmtId="3" fontId="2" fillId="0" borderId="0" xfId="0" applyNumberFormat="1" applyFont="1" applyFill="1"/>
    <xf numFmtId="0" fontId="61" fillId="0" borderId="0" xfId="0" applyFont="1" applyFill="1"/>
    <xf numFmtId="3" fontId="61" fillId="0" borderId="0" xfId="0" applyNumberFormat="1" applyFont="1" applyFill="1"/>
    <xf numFmtId="168" fontId="61" fillId="0" borderId="0" xfId="0" applyNumberFormat="1" applyFont="1" applyFill="1"/>
    <xf numFmtId="0" fontId="61" fillId="0" borderId="0" xfId="0" applyFont="1"/>
    <xf numFmtId="3" fontId="64" fillId="0" borderId="0" xfId="0" applyNumberFormat="1" applyFont="1"/>
    <xf numFmtId="3" fontId="64" fillId="0" borderId="0" xfId="0" applyNumberFormat="1" applyFont="1" applyFill="1"/>
    <xf numFmtId="168" fontId="2" fillId="0" borderId="0" xfId="0" applyNumberFormat="1" applyFont="1" applyFill="1"/>
    <xf numFmtId="0" fontId="63" fillId="28" borderId="0" xfId="0" applyFont="1" applyFill="1" applyAlignment="1">
      <alignment horizontal="center"/>
    </xf>
    <xf numFmtId="3" fontId="61" fillId="0" borderId="0" xfId="0" applyNumberFormat="1" applyFont="1"/>
    <xf numFmtId="3" fontId="2" fillId="0" borderId="0" xfId="0" applyNumberFormat="1" applyFont="1" applyFill="1"/>
    <xf numFmtId="3" fontId="2" fillId="0" borderId="6" xfId="0" applyNumberFormat="1" applyFont="1" applyBorder="1"/>
    <xf numFmtId="3" fontId="2" fillId="0" borderId="6" xfId="0" applyNumberFormat="1" applyFont="1" applyFill="1" applyBorder="1"/>
    <xf numFmtId="3" fontId="2" fillId="0" borderId="0" xfId="0" applyNumberFormat="1" applyFont="1" applyBorder="1"/>
    <xf numFmtId="3" fontId="2" fillId="0" borderId="48" xfId="0" applyNumberFormat="1" applyFont="1" applyBorder="1"/>
    <xf numFmtId="3" fontId="2" fillId="0" borderId="48" xfId="0" applyNumberFormat="1" applyFont="1" applyFill="1" applyBorder="1"/>
    <xf numFmtId="3" fontId="2" fillId="0" borderId="40" xfId="0" applyNumberFormat="1" applyFont="1" applyBorder="1"/>
    <xf numFmtId="0" fontId="2" fillId="0" borderId="34" xfId="0" applyFont="1" applyBorder="1"/>
    <xf numFmtId="0" fontId="2" fillId="0" borderId="36" xfId="0" applyFont="1" applyBorder="1"/>
    <xf numFmtId="3" fontId="2" fillId="0" borderId="37" xfId="0" applyNumberFormat="1" applyFont="1" applyFill="1" applyBorder="1"/>
    <xf numFmtId="3" fontId="2" fillId="0" borderId="6" xfId="0" applyNumberFormat="1" applyFont="1" applyFill="1" applyBorder="1"/>
    <xf numFmtId="3" fontId="2" fillId="0" borderId="37" xfId="0" applyNumberFormat="1" applyFont="1" applyFill="1" applyBorder="1"/>
    <xf numFmtId="3" fontId="2" fillId="0" borderId="40" xfId="0" applyNumberFormat="1" applyFont="1" applyFill="1" applyBorder="1"/>
    <xf numFmtId="191" fontId="2" fillId="0" borderId="0" xfId="0" applyNumberFormat="1" applyFont="1"/>
    <xf numFmtId="0" fontId="61" fillId="0" borderId="0" xfId="0" applyNumberFormat="1" applyFont="1" applyAlignment="1">
      <alignment horizontal="center"/>
    </xf>
    <xf numFmtId="10" fontId="65" fillId="0" borderId="0" xfId="0" applyNumberFormat="1" applyFont="1" applyFill="1" applyBorder="1"/>
    <xf numFmtId="10" fontId="2" fillId="0" borderId="42" xfId="151" applyNumberFormat="1" applyFont="1" applyBorder="1"/>
    <xf numFmtId="10" fontId="61" fillId="0" borderId="45" xfId="151" applyNumberFormat="1" applyFont="1" applyBorder="1"/>
    <xf numFmtId="3" fontId="58" fillId="0" borderId="42" xfId="0" applyNumberFormat="1" applyFont="1" applyFill="1" applyBorder="1"/>
    <xf numFmtId="0" fontId="61" fillId="0" borderId="0" xfId="0" applyFont="1" applyFill="1" applyAlignment="1">
      <alignment horizontal="center"/>
    </xf>
    <xf numFmtId="186" fontId="2" fillId="0" borderId="0" xfId="0" applyNumberFormat="1" applyFont="1"/>
    <xf numFmtId="190" fontId="2" fillId="0" borderId="0" xfId="0" applyNumberFormat="1" applyFont="1" applyFill="1"/>
    <xf numFmtId="10" fontId="65" fillId="0" borderId="45" xfId="151" applyNumberFormat="1" applyFont="1" applyBorder="1"/>
    <xf numFmtId="3" fontId="2" fillId="24" borderId="16" xfId="0" applyNumberFormat="1" applyFont="1" applyFill="1" applyBorder="1"/>
    <xf numFmtId="0" fontId="61" fillId="0" borderId="50" xfId="0" applyFont="1" applyBorder="1"/>
    <xf numFmtId="9" fontId="61" fillId="0" borderId="51" xfId="0" applyNumberFormat="1" applyFont="1" applyBorder="1" applyAlignment="1">
      <alignment horizontal="center"/>
    </xf>
    <xf numFmtId="10" fontId="2" fillId="29" borderId="52" xfId="0" applyNumberFormat="1" applyFont="1" applyFill="1" applyBorder="1" applyAlignment="1">
      <alignment horizontal="center"/>
    </xf>
    <xf numFmtId="10" fontId="2" fillId="29" borderId="53" xfId="0" applyNumberFormat="1" applyFont="1" applyFill="1" applyBorder="1" applyAlignment="1">
      <alignment horizontal="center"/>
    </xf>
    <xf numFmtId="10" fontId="2" fillId="29" borderId="54" xfId="0" applyNumberFormat="1" applyFont="1" applyFill="1" applyBorder="1" applyAlignment="1">
      <alignment horizontal="center"/>
    </xf>
    <xf numFmtId="10" fontId="2" fillId="29" borderId="55" xfId="0" applyNumberFormat="1" applyFont="1" applyFill="1" applyBorder="1" applyAlignment="1">
      <alignment horizontal="center"/>
    </xf>
    <xf numFmtId="0" fontId="68" fillId="0" borderId="0" xfId="158" applyFont="1">
      <alignment/>
      <protection/>
    </xf>
    <xf numFmtId="0" fontId="66" fillId="0" borderId="0" xfId="158">
      <alignment/>
      <protection/>
    </xf>
    <xf numFmtId="0" fontId="68" fillId="10" borderId="0" xfId="158" applyFont="1" applyFill="1" applyAlignment="1">
      <alignment horizontal="center"/>
      <protection/>
    </xf>
    <xf numFmtId="0" fontId="66" fillId="0" borderId="56" xfId="158" applyBorder="1" applyAlignment="1">
      <alignment horizontal="center" vertical="center"/>
      <protection/>
    </xf>
    <xf numFmtId="4" fontId="66" fillId="0" borderId="56" xfId="158" applyNumberFormat="1" applyBorder="1" applyAlignment="1">
      <alignment horizontal="center" vertical="center"/>
      <protection/>
    </xf>
    <xf numFmtId="0" fontId="69" fillId="0" borderId="0" xfId="158" applyFont="1" applyBorder="1" applyAlignment="1">
      <alignment wrapText="1"/>
      <protection/>
    </xf>
    <xf numFmtId="0" fontId="66" fillId="0" borderId="0" xfId="158" applyBorder="1">
      <alignment/>
      <protection/>
    </xf>
    <xf numFmtId="0" fontId="66" fillId="0" borderId="0" xfId="158" applyBorder="1" applyAlignment="1">
      <alignment horizontal="center" vertical="center"/>
      <protection/>
    </xf>
    <xf numFmtId="2" fontId="66" fillId="0" borderId="0" xfId="158" applyNumberFormat="1" applyBorder="1" applyAlignment="1">
      <alignment horizontal="center" vertical="center"/>
      <protection/>
    </xf>
    <xf numFmtId="0" fontId="69" fillId="0" borderId="0" xfId="158" applyFont="1" applyBorder="1" applyAlignment="1">
      <alignment horizontal="left" wrapText="1"/>
      <protection/>
    </xf>
    <xf numFmtId="0" fontId="68" fillId="0" borderId="56" xfId="158" applyFont="1" applyBorder="1" applyAlignment="1">
      <alignment horizontal="center"/>
      <protection/>
    </xf>
    <xf numFmtId="0" fontId="66" fillId="0" borderId="56" xfId="158" applyBorder="1" applyAlignment="1">
      <alignment horizontal="center"/>
      <protection/>
    </xf>
    <xf numFmtId="4" fontId="66" fillId="0" borderId="56" xfId="74" applyNumberFormat="1" applyFont="1" applyBorder="1" applyAlignment="1">
      <alignment horizontal="right"/>
    </xf>
    <xf numFmtId="0" fontId="66" fillId="0" borderId="0" xfId="158" applyBorder="1" applyAlignment="1">
      <alignment horizontal="center"/>
      <protection/>
    </xf>
    <xf numFmtId="0" fontId="66" fillId="0" borderId="56" xfId="158" applyFont="1" applyBorder="1" applyAlignment="1">
      <alignment horizontal="center"/>
      <protection/>
    </xf>
    <xf numFmtId="0" fontId="66" fillId="0" borderId="56" xfId="158" applyBorder="1" applyAlignment="1">
      <alignment horizontal="center" wrapText="1"/>
      <protection/>
    </xf>
    <xf numFmtId="0" fontId="66" fillId="0" borderId="56" xfId="158" applyFill="1" applyBorder="1" applyAlignment="1">
      <alignment horizontal="center"/>
      <protection/>
    </xf>
    <xf numFmtId="4" fontId="68" fillId="0" borderId="56" xfId="158" applyNumberFormat="1" applyFont="1" applyBorder="1">
      <alignment/>
      <protection/>
    </xf>
    <xf numFmtId="0" fontId="68" fillId="10" borderId="0" xfId="158" applyFont="1" applyFill="1" applyBorder="1" applyAlignment="1">
      <alignment horizontal="center"/>
      <protection/>
    </xf>
    <xf numFmtId="0" fontId="68" fillId="0" borderId="0" xfId="158" applyFont="1" applyFill="1" applyBorder="1" applyAlignment="1">
      <alignment horizontal="left"/>
      <protection/>
    </xf>
    <xf numFmtId="0" fontId="66" fillId="26" borderId="0" xfId="158" applyFont="1" applyFill="1" applyBorder="1" applyAlignment="1">
      <alignment wrapText="1"/>
      <protection/>
    </xf>
    <xf numFmtId="0" fontId="66" fillId="26" borderId="0" xfId="158" applyFill="1">
      <alignment/>
      <protection/>
    </xf>
    <xf numFmtId="4" fontId="66" fillId="26" borderId="0" xfId="158" applyNumberFormat="1" applyFill="1">
      <alignment/>
      <protection/>
    </xf>
    <xf numFmtId="0" fontId="66" fillId="0" borderId="0" xfId="158" applyFont="1" applyFill="1" applyBorder="1" applyAlignment="1">
      <alignment wrapText="1"/>
      <protection/>
    </xf>
    <xf numFmtId="0" fontId="66" fillId="0" borderId="0" xfId="158" applyFont="1" applyAlignment="1">
      <alignment wrapText="1"/>
      <protection/>
    </xf>
    <xf numFmtId="0" fontId="66" fillId="0" borderId="57" xfId="158" applyBorder="1">
      <alignment/>
      <protection/>
    </xf>
    <xf numFmtId="4" fontId="66" fillId="0" borderId="56" xfId="158" applyNumberFormat="1" applyBorder="1">
      <alignment/>
      <protection/>
    </xf>
    <xf numFmtId="0" fontId="70" fillId="0" borderId="0" xfId="158" applyFont="1">
      <alignment/>
      <protection/>
    </xf>
    <xf numFmtId="0" fontId="66" fillId="0" borderId="56" xfId="158" applyBorder="1">
      <alignment/>
      <protection/>
    </xf>
    <xf numFmtId="0" fontId="66" fillId="26" borderId="56" xfId="158" applyFill="1" applyBorder="1" applyAlignment="1">
      <alignment wrapText="1"/>
      <protection/>
    </xf>
    <xf numFmtId="0" fontId="66" fillId="26" borderId="56" xfId="158" applyFill="1" applyBorder="1">
      <alignment/>
      <protection/>
    </xf>
    <xf numFmtId="4" fontId="66" fillId="26" borderId="56" xfId="158" applyNumberFormat="1" applyFill="1" applyBorder="1">
      <alignment/>
      <protection/>
    </xf>
    <xf numFmtId="192" fontId="66" fillId="0" borderId="0" xfId="158" applyNumberFormat="1" applyBorder="1">
      <alignment/>
      <protection/>
    </xf>
    <xf numFmtId="0" fontId="68" fillId="0" borderId="0" xfId="158" applyFont="1" applyFill="1" applyBorder="1">
      <alignment/>
      <protection/>
    </xf>
    <xf numFmtId="0" fontId="66" fillId="0" borderId="0" xfId="158" applyFont="1">
      <alignment/>
      <protection/>
    </xf>
    <xf numFmtId="0" fontId="66" fillId="26" borderId="56" xfId="158" applyFont="1" applyFill="1" applyBorder="1">
      <alignment/>
      <protection/>
    </xf>
    <xf numFmtId="0" fontId="68" fillId="0" borderId="56" xfId="158" applyFont="1" applyFill="1" applyBorder="1">
      <alignment/>
      <protection/>
    </xf>
    <xf numFmtId="4" fontId="68" fillId="0" borderId="56" xfId="74" applyNumberFormat="1" applyFont="1" applyBorder="1" applyAlignment="1">
      <alignment horizontal="right"/>
    </xf>
    <xf numFmtId="0" fontId="66" fillId="2" borderId="56" xfId="158" applyFont="1" applyFill="1" applyBorder="1">
      <alignment/>
      <protection/>
    </xf>
    <xf numFmtId="4" fontId="66" fillId="2" borderId="56" xfId="158" applyNumberFormat="1" applyFill="1" applyBorder="1">
      <alignment/>
      <protection/>
    </xf>
    <xf numFmtId="0" fontId="66" fillId="0" borderId="0" xfId="158" applyAlignment="1">
      <alignment/>
      <protection/>
    </xf>
    <xf numFmtId="0" fontId="66" fillId="0" borderId="56" xfId="158" applyBorder="1" applyAlignment="1">
      <alignment wrapText="1"/>
      <protection/>
    </xf>
    <xf numFmtId="4" fontId="66" fillId="0" borderId="56" xfId="158" applyNumberFormat="1" applyBorder="1" applyAlignment="1">
      <alignment horizontal="right"/>
      <protection/>
    </xf>
    <xf numFmtId="0" fontId="68" fillId="0" borderId="0" xfId="158" applyFont="1" applyFill="1" applyAlignment="1">
      <alignment/>
      <protection/>
    </xf>
    <xf numFmtId="0" fontId="66" fillId="0" borderId="0" xfId="158" applyFill="1" applyAlignment="1">
      <alignment/>
      <protection/>
    </xf>
    <xf numFmtId="0" fontId="68" fillId="0" borderId="41" xfId="158" applyFont="1" applyBorder="1" applyAlignment="1">
      <alignment horizontal="center"/>
      <protection/>
    </xf>
    <xf numFmtId="0" fontId="68" fillId="0" borderId="0" xfId="158" applyFont="1" applyBorder="1">
      <alignment/>
      <protection/>
    </xf>
    <xf numFmtId="0" fontId="66" fillId="0" borderId="0" xfId="158" applyAlignment="1">
      <alignment wrapText="1"/>
      <protection/>
    </xf>
    <xf numFmtId="0" fontId="66" fillId="0" borderId="57" xfId="158" applyBorder="1" applyAlignment="1">
      <alignment horizontal="left"/>
      <protection/>
    </xf>
    <xf numFmtId="0" fontId="66" fillId="0" borderId="33" xfId="158" applyBorder="1" applyAlignment="1">
      <alignment horizontal="left"/>
      <protection/>
    </xf>
    <xf numFmtId="0" fontId="66" fillId="0" borderId="58" xfId="158" applyBorder="1" applyAlignment="1">
      <alignment horizontal="left"/>
      <protection/>
    </xf>
    <xf numFmtId="0" fontId="68" fillId="2" borderId="57" xfId="158" applyFont="1" applyFill="1" applyBorder="1" applyAlignment="1">
      <alignment horizontal="left"/>
      <protection/>
    </xf>
    <xf numFmtId="0" fontId="68" fillId="2" borderId="33" xfId="158" applyFont="1" applyFill="1" applyBorder="1" applyAlignment="1">
      <alignment horizontal="left"/>
      <protection/>
    </xf>
    <xf numFmtId="0" fontId="68" fillId="2" borderId="58" xfId="158" applyFont="1" applyFill="1" applyBorder="1" applyAlignment="1">
      <alignment horizontal="left"/>
      <protection/>
    </xf>
    <xf numFmtId="0" fontId="66" fillId="26" borderId="0" xfId="158" applyFill="1" applyAlignment="1">
      <alignment wrapText="1"/>
      <protection/>
    </xf>
    <xf numFmtId="0" fontId="68" fillId="24" borderId="56" xfId="158" applyFont="1" applyFill="1" applyBorder="1">
      <alignment/>
      <protection/>
    </xf>
    <xf numFmtId="192" fontId="68" fillId="24" borderId="56" xfId="158" applyNumberFormat="1" applyFont="1" applyFill="1" applyBorder="1">
      <alignment/>
      <protection/>
    </xf>
    <xf numFmtId="192" fontId="66" fillId="0" borderId="0" xfId="158" applyNumberFormat="1">
      <alignment/>
      <protection/>
    </xf>
    <xf numFmtId="4" fontId="66" fillId="0" borderId="56" xfId="74" applyNumberFormat="1" applyFont="1" applyBorder="1"/>
    <xf numFmtId="4" fontId="66" fillId="0" borderId="0" xfId="158" applyNumberFormat="1">
      <alignment/>
      <protection/>
    </xf>
    <xf numFmtId="0" fontId="68" fillId="0" borderId="56" xfId="158" applyFont="1" applyBorder="1">
      <alignment/>
      <protection/>
    </xf>
    <xf numFmtId="0" fontId="68" fillId="2" borderId="0" xfId="158" applyFont="1" applyFill="1">
      <alignment/>
      <protection/>
    </xf>
    <xf numFmtId="4" fontId="68" fillId="2" borderId="56" xfId="158" applyNumberFormat="1" applyFont="1" applyFill="1" applyBorder="1">
      <alignment/>
      <protection/>
    </xf>
    <xf numFmtId="3" fontId="2" fillId="11" borderId="42" xfId="0" applyNumberFormat="1" applyFont="1" applyFill="1" applyBorder="1"/>
    <xf numFmtId="3" fontId="2" fillId="0" borderId="41" xfId="0" applyNumberFormat="1" applyFont="1" applyFill="1" applyBorder="1"/>
    <xf numFmtId="10" fontId="2" fillId="0" borderId="42" xfId="151" applyNumberFormat="1" applyFont="1" applyFill="1" applyBorder="1"/>
    <xf numFmtId="10" fontId="65" fillId="0" borderId="45" xfId="151" applyNumberFormat="1" applyFont="1" applyFill="1" applyBorder="1"/>
    <xf numFmtId="186" fontId="2" fillId="0" borderId="0" xfId="0" applyNumberFormat="1" applyFont="1" applyFill="1"/>
    <xf numFmtId="190" fontId="2" fillId="24" borderId="16" xfId="0" applyNumberFormat="1" applyFont="1" applyFill="1" applyBorder="1"/>
    <xf numFmtId="0" fontId="61" fillId="0" borderId="59" xfId="0" applyFont="1" applyFill="1" applyBorder="1"/>
    <xf numFmtId="0" fontId="61" fillId="0" borderId="59" xfId="0" applyFont="1" applyBorder="1"/>
    <xf numFmtId="3" fontId="2" fillId="30" borderId="42" xfId="0" applyNumberFormat="1" applyFont="1" applyFill="1" applyBorder="1"/>
    <xf numFmtId="0" fontId="72" fillId="31" borderId="0" xfId="0" applyFont="1" applyFill="1"/>
    <xf numFmtId="0" fontId="72" fillId="31" borderId="0" xfId="0" applyFont="1" applyFill="1" applyAlignment="1">
      <alignment vertical="center" wrapText="1"/>
    </xf>
    <xf numFmtId="0" fontId="72" fillId="31" borderId="0" xfId="0" applyFont="1" applyFill="1" applyBorder="1"/>
    <xf numFmtId="0" fontId="72" fillId="31" borderId="0" xfId="0" applyFont="1" applyFill="1" applyBorder="1" applyAlignment="1">
      <alignment vertical="center" wrapText="1"/>
    </xf>
    <xf numFmtId="0" fontId="72" fillId="31" borderId="48" xfId="0" applyFont="1" applyFill="1" applyBorder="1"/>
    <xf numFmtId="0" fontId="72" fillId="31" borderId="40" xfId="0" applyFont="1" applyFill="1" applyBorder="1"/>
    <xf numFmtId="0" fontId="72" fillId="31" borderId="36" xfId="0" applyFont="1" applyFill="1" applyBorder="1"/>
    <xf numFmtId="0" fontId="75" fillId="31" borderId="39" xfId="0" applyFont="1" applyFill="1" applyBorder="1"/>
    <xf numFmtId="0" fontId="72" fillId="31" borderId="6" xfId="0" applyFont="1" applyFill="1" applyBorder="1"/>
    <xf numFmtId="0" fontId="72" fillId="31" borderId="0" xfId="0" applyFont="1" applyFill="1" applyBorder="1" applyAlignment="1">
      <alignment horizontal="center" vertical="center" wrapText="1"/>
    </xf>
    <xf numFmtId="0" fontId="73" fillId="31" borderId="0" xfId="0" applyFont="1" applyFill="1" applyBorder="1" applyAlignment="1">
      <alignment horizontal="center"/>
    </xf>
    <xf numFmtId="0" fontId="74" fillId="31" borderId="0" xfId="0" applyFont="1" applyFill="1" applyBorder="1"/>
    <xf numFmtId="0" fontId="73" fillId="31" borderId="0" xfId="0" applyFont="1" applyFill="1" applyBorder="1" applyAlignment="1">
      <alignment/>
    </xf>
    <xf numFmtId="0" fontId="72" fillId="31" borderId="0" xfId="0" applyFont="1" applyFill="1" applyBorder="1" applyAlignment="1">
      <alignment horizontal="center"/>
    </xf>
    <xf numFmtId="0" fontId="74" fillId="31" borderId="0" xfId="0" applyFont="1" applyFill="1" applyAlignment="1">
      <alignment vertical="center"/>
    </xf>
    <xf numFmtId="3" fontId="72" fillId="31" borderId="0" xfId="0" applyNumberFormat="1" applyFont="1" applyFill="1"/>
    <xf numFmtId="3" fontId="72" fillId="31" borderId="0" xfId="0" applyNumberFormat="1" applyFont="1" applyFill="1" applyBorder="1"/>
    <xf numFmtId="3" fontId="72" fillId="31" borderId="0" xfId="0" applyNumberFormat="1" applyFont="1" applyFill="1" applyBorder="1" applyAlignment="1">
      <alignment horizontal="center"/>
    </xf>
    <xf numFmtId="14" fontId="72" fillId="31" borderId="0" xfId="0" applyNumberFormat="1" applyFont="1" applyFill="1" applyBorder="1" applyAlignment="1">
      <alignment horizontal="center"/>
    </xf>
    <xf numFmtId="168" fontId="72" fillId="31" borderId="0" xfId="0" applyNumberFormat="1" applyFont="1" applyFill="1" applyBorder="1" applyAlignment="1">
      <alignment horizontal="center"/>
    </xf>
    <xf numFmtId="0" fontId="73" fillId="32" borderId="57" xfId="0" applyFont="1" applyFill="1" applyBorder="1" applyAlignment="1">
      <alignment vertical="center"/>
    </xf>
    <xf numFmtId="0" fontId="73" fillId="31" borderId="0" xfId="0" applyFont="1" applyFill="1" applyBorder="1" applyAlignment="1">
      <alignment horizontal="center"/>
    </xf>
    <xf numFmtId="0" fontId="72" fillId="31" borderId="37" xfId="0" applyFont="1" applyFill="1" applyBorder="1"/>
    <xf numFmtId="0" fontId="72" fillId="0" borderId="56" xfId="0" applyFont="1" applyFill="1" applyBorder="1" applyAlignment="1" applyProtection="1">
      <alignment horizontal="center"/>
      <protection locked="0"/>
    </xf>
    <xf numFmtId="0" fontId="72" fillId="0" borderId="56" xfId="0" applyFont="1" applyFill="1" applyBorder="1" applyAlignment="1" applyProtection="1" quotePrefix="1">
      <alignment horizontal="center"/>
      <protection locked="0"/>
    </xf>
    <xf numFmtId="0" fontId="72" fillId="0" borderId="56" xfId="0" applyNumberFormat="1" applyFont="1" applyFill="1" applyBorder="1" applyAlignment="1" applyProtection="1">
      <alignment horizontal="left" vertical="top" wrapText="1"/>
      <protection locked="0"/>
    </xf>
    <xf numFmtId="3" fontId="72" fillId="0" borderId="56" xfId="0" applyNumberFormat="1" applyFont="1" applyFill="1" applyBorder="1" applyAlignment="1" applyProtection="1">
      <alignment horizontal="left" vertical="top" wrapText="1"/>
      <protection locked="0"/>
    </xf>
    <xf numFmtId="14" fontId="72" fillId="0" borderId="56" xfId="0" applyNumberFormat="1" applyFont="1" applyFill="1" applyBorder="1" applyAlignment="1" applyProtection="1">
      <alignment horizontal="center"/>
      <protection locked="0"/>
    </xf>
    <xf numFmtId="3" fontId="72" fillId="0" borderId="56" xfId="0" applyNumberFormat="1" applyFont="1" applyFill="1" applyBorder="1" applyAlignment="1" applyProtection="1">
      <alignment horizontal="center"/>
      <protection locked="0"/>
    </xf>
    <xf numFmtId="168" fontId="72" fillId="0" borderId="56" xfId="0" applyNumberFormat="1" applyFont="1" applyFill="1" applyBorder="1" applyAlignment="1" applyProtection="1">
      <alignment horizontal="center"/>
      <protection locked="0"/>
    </xf>
    <xf numFmtId="3" fontId="72" fillId="0" borderId="57" xfId="0" applyNumberFormat="1" applyFont="1" applyFill="1" applyBorder="1" applyAlignment="1" applyProtection="1">
      <alignment horizontal="center"/>
      <protection locked="0"/>
    </xf>
    <xf numFmtId="14" fontId="78" fillId="0" borderId="56" xfId="0" applyNumberFormat="1" applyFont="1" applyFill="1" applyBorder="1" applyAlignment="1" applyProtection="1">
      <alignment horizontal="center"/>
      <protection locked="0"/>
    </xf>
    <xf numFmtId="0" fontId="72" fillId="0" borderId="41" xfId="0" applyFont="1" applyFill="1" applyBorder="1" applyAlignment="1" applyProtection="1">
      <alignment horizontal="center"/>
      <protection locked="0"/>
    </xf>
    <xf numFmtId="3" fontId="72" fillId="0" borderId="41" xfId="0" applyNumberFormat="1" applyFont="1" applyFill="1" applyBorder="1" applyAlignment="1" applyProtection="1">
      <alignment horizontal="center"/>
      <protection locked="0"/>
    </xf>
    <xf numFmtId="14" fontId="72" fillId="0" borderId="41" xfId="0" applyNumberFormat="1" applyFont="1" applyFill="1" applyBorder="1" applyAlignment="1" applyProtection="1">
      <alignment horizontal="center"/>
      <protection locked="0"/>
    </xf>
    <xf numFmtId="168" fontId="72" fillId="0" borderId="41" xfId="0" applyNumberFormat="1" applyFont="1" applyFill="1" applyBorder="1" applyAlignment="1" applyProtection="1">
      <alignment horizontal="center"/>
      <protection locked="0"/>
    </xf>
    <xf numFmtId="3" fontId="72" fillId="0" borderId="39" xfId="0" applyNumberFormat="1" applyFont="1" applyFill="1" applyBorder="1" applyAlignment="1" applyProtection="1">
      <alignment horizontal="center"/>
      <protection locked="0"/>
    </xf>
    <xf numFmtId="0" fontId="72" fillId="0" borderId="58" xfId="0" applyFont="1" applyFill="1" applyBorder="1" applyAlignment="1">
      <alignment horizontal="center"/>
    </xf>
    <xf numFmtId="0" fontId="72" fillId="0" borderId="40" xfId="0" applyFont="1" applyFill="1" applyBorder="1" applyAlignment="1">
      <alignment horizontal="center"/>
    </xf>
    <xf numFmtId="0" fontId="72" fillId="31" borderId="0" xfId="0" applyFont="1" applyFill="1" applyAlignment="1">
      <alignment horizontal="center" vertical="center" wrapText="1"/>
    </xf>
    <xf numFmtId="0" fontId="72" fillId="31" borderId="37" xfId="0" applyFont="1" applyFill="1" applyBorder="1" applyAlignment="1">
      <alignment horizontal="center" vertical="center" wrapText="1"/>
    </xf>
    <xf numFmtId="0" fontId="72" fillId="31" borderId="45" xfId="0" applyFont="1" applyFill="1" applyBorder="1" applyAlignment="1">
      <alignment horizontal="center" vertical="center" wrapText="1"/>
    </xf>
    <xf numFmtId="0" fontId="72" fillId="31" borderId="36" xfId="0" applyFont="1" applyFill="1" applyBorder="1" applyAlignment="1">
      <alignment horizontal="center" vertical="center" wrapText="1"/>
    </xf>
    <xf numFmtId="0" fontId="72" fillId="0" borderId="56" xfId="0" applyFont="1" applyFill="1" applyBorder="1" applyAlignment="1" applyProtection="1">
      <alignment horizontal="left"/>
      <protection locked="0"/>
    </xf>
    <xf numFmtId="0" fontId="72" fillId="0" borderId="41" xfId="0" applyFont="1" applyFill="1" applyBorder="1" applyAlignment="1" applyProtection="1">
      <alignment horizontal="left"/>
      <protection locked="0"/>
    </xf>
    <xf numFmtId="0" fontId="76" fillId="31" borderId="0" xfId="0" applyFont="1" applyFill="1" applyAlignment="1">
      <alignment horizontal="left" wrapText="1"/>
    </xf>
    <xf numFmtId="193" fontId="72" fillId="31" borderId="0" xfId="0" applyNumberFormat="1" applyFont="1" applyFill="1" applyAlignment="1">
      <alignment vertical="center" wrapText="1"/>
    </xf>
    <xf numFmtId="193" fontId="72" fillId="31" borderId="0" xfId="0" applyNumberFormat="1" applyFont="1" applyFill="1" applyAlignment="1">
      <alignment vertical="center"/>
    </xf>
    <xf numFmtId="0" fontId="66" fillId="0" borderId="48" xfId="158" applyBorder="1" applyAlignment="1">
      <alignment horizontal="left" vertical="center"/>
      <protection/>
    </xf>
    <xf numFmtId="0" fontId="66" fillId="0" borderId="6" xfId="158" applyBorder="1" applyAlignment="1">
      <alignment horizontal="left" vertical="center"/>
      <protection/>
    </xf>
    <xf numFmtId="4" fontId="66" fillId="0" borderId="41" xfId="74" applyNumberFormat="1" applyFont="1" applyBorder="1" applyAlignment="1">
      <alignment horizontal="right"/>
    </xf>
    <xf numFmtId="4" fontId="66" fillId="0" borderId="45" xfId="74" applyNumberFormat="1" applyFont="1" applyBorder="1" applyAlignment="1">
      <alignment horizontal="right"/>
    </xf>
    <xf numFmtId="0" fontId="68" fillId="0" borderId="56" xfId="158" applyFont="1" applyBorder="1" applyAlignment="1">
      <alignment horizontal="center"/>
      <protection/>
    </xf>
    <xf numFmtId="4" fontId="68" fillId="0" borderId="56" xfId="158" applyNumberFormat="1" applyFont="1" applyBorder="1" applyAlignment="1">
      <alignment horizontal="left"/>
      <protection/>
    </xf>
    <xf numFmtId="4" fontId="66" fillId="0" borderId="57" xfId="158" applyNumberFormat="1" applyBorder="1" applyAlignment="1">
      <alignment horizontal="left"/>
      <protection/>
    </xf>
    <xf numFmtId="4" fontId="66" fillId="0" borderId="33" xfId="158" applyNumberFormat="1" applyBorder="1" applyAlignment="1">
      <alignment horizontal="left"/>
      <protection/>
    </xf>
    <xf numFmtId="4" fontId="66" fillId="0" borderId="58" xfId="158" applyNumberFormat="1" applyBorder="1" applyAlignment="1">
      <alignment horizontal="left"/>
      <protection/>
    </xf>
    <xf numFmtId="4" fontId="66" fillId="0" borderId="56" xfId="158" applyNumberFormat="1" applyBorder="1" applyAlignment="1">
      <alignment horizontal="left"/>
      <protection/>
    </xf>
    <xf numFmtId="0" fontId="69" fillId="0" borderId="56" xfId="158" applyFont="1" applyBorder="1" applyAlignment="1">
      <alignment horizontal="left" wrapText="1"/>
      <protection/>
    </xf>
    <xf numFmtId="0" fontId="70" fillId="0" borderId="39" xfId="158" applyFont="1" applyBorder="1" applyAlignment="1" quotePrefix="1">
      <alignment horizontal="left" vertical="center" wrapText="1"/>
      <protection/>
    </xf>
    <xf numFmtId="0" fontId="70" fillId="0" borderId="48" xfId="158" applyFont="1" applyBorder="1" applyAlignment="1">
      <alignment horizontal="left" vertical="center" wrapText="1"/>
      <protection/>
    </xf>
    <xf numFmtId="0" fontId="70" fillId="0" borderId="40" xfId="158" applyFont="1" applyBorder="1" applyAlignment="1">
      <alignment horizontal="left" vertical="center" wrapText="1"/>
      <protection/>
    </xf>
    <xf numFmtId="0" fontId="70" fillId="0" borderId="34" xfId="158" applyFont="1" applyBorder="1" applyAlignment="1">
      <alignment horizontal="left" vertical="center" wrapText="1"/>
      <protection/>
    </xf>
    <xf numFmtId="0" fontId="70" fillId="0" borderId="0" xfId="158" applyFont="1" applyBorder="1" applyAlignment="1">
      <alignment horizontal="left" vertical="center" wrapText="1"/>
      <protection/>
    </xf>
    <xf numFmtId="0" fontId="70" fillId="0" borderId="35" xfId="158" applyFont="1" applyBorder="1" applyAlignment="1">
      <alignment horizontal="left" vertical="center" wrapText="1"/>
      <protection/>
    </xf>
    <xf numFmtId="0" fontId="70" fillId="0" borderId="36" xfId="158" applyFont="1" applyBorder="1" applyAlignment="1">
      <alignment horizontal="left" vertical="center" wrapText="1"/>
      <protection/>
    </xf>
    <xf numFmtId="0" fontId="70" fillId="0" borderId="6" xfId="158" applyFont="1" applyBorder="1" applyAlignment="1">
      <alignment horizontal="left" vertical="center" wrapText="1"/>
      <protection/>
    </xf>
    <xf numFmtId="0" fontId="70" fillId="0" borderId="37" xfId="158" applyFont="1" applyBorder="1" applyAlignment="1">
      <alignment horizontal="left" vertical="center" wrapText="1"/>
      <protection/>
    </xf>
    <xf numFmtId="0" fontId="66" fillId="0" borderId="57" xfId="158" applyBorder="1" applyAlignment="1">
      <alignment horizontal="left" vertical="center" wrapText="1"/>
      <protection/>
    </xf>
    <xf numFmtId="0" fontId="66" fillId="0" borderId="33" xfId="158" applyBorder="1" applyAlignment="1">
      <alignment horizontal="left" vertical="center" wrapText="1"/>
      <protection/>
    </xf>
    <xf numFmtId="0" fontId="66" fillId="0" borderId="58" xfId="158" applyBorder="1" applyAlignment="1">
      <alignment horizontal="left" vertical="center" wrapText="1"/>
      <protection/>
    </xf>
    <xf numFmtId="0" fontId="66" fillId="0" borderId="57" xfId="158" applyBorder="1" applyAlignment="1">
      <alignment horizontal="left"/>
      <protection/>
    </xf>
    <xf numFmtId="0" fontId="66" fillId="0" borderId="33" xfId="158" applyBorder="1" applyAlignment="1">
      <alignment horizontal="left"/>
      <protection/>
    </xf>
    <xf numFmtId="0" fontId="66" fillId="0" borderId="58" xfId="158" applyBorder="1" applyAlignment="1">
      <alignment horizontal="left"/>
      <protection/>
    </xf>
    <xf numFmtId="0" fontId="70" fillId="0" borderId="34" xfId="158" applyFont="1" applyBorder="1" applyAlignment="1">
      <alignment horizontal="left" wrapText="1"/>
      <protection/>
    </xf>
    <xf numFmtId="0" fontId="70" fillId="0" borderId="0" xfId="158" applyFont="1" applyAlignment="1">
      <alignment horizontal="left" wrapText="1"/>
      <protection/>
    </xf>
    <xf numFmtId="0" fontId="0" fillId="27" borderId="34" xfId="0" applyFill="1" applyBorder="1" applyAlignment="1">
      <alignment horizontal="center"/>
    </xf>
    <xf numFmtId="0" fontId="0" fillId="27" borderId="35" xfId="0" applyFill="1" applyBorder="1" applyAlignment="1">
      <alignment horizontal="center"/>
    </xf>
    <xf numFmtId="188" fontId="0" fillId="0" borderId="39" xfId="0" applyNumberFormat="1" applyBorder="1" applyAlignment="1">
      <alignment horizontal="center"/>
    </xf>
    <xf numFmtId="188" fontId="0" fillId="0" borderId="40" xfId="0" applyNumberForma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24" borderId="34" xfId="0" applyFill="1" applyBorder="1" applyAlignment="1">
      <alignment horizontal="center"/>
    </xf>
    <xf numFmtId="0" fontId="0" fillId="24" borderId="35" xfId="0" applyFill="1" applyBorder="1" applyAlignment="1">
      <alignment horizontal="center"/>
    </xf>
    <xf numFmtId="49" fontId="63" fillId="28" borderId="46" xfId="0" applyNumberFormat="1" applyFont="1" applyFill="1" applyBorder="1" applyAlignment="1">
      <alignment horizontal="center"/>
    </xf>
    <xf numFmtId="49" fontId="63" fillId="28" borderId="60" xfId="0" applyNumberFormat="1" applyFont="1" applyFill="1" applyBorder="1" applyAlignment="1">
      <alignment horizontal="center"/>
    </xf>
    <xf numFmtId="49" fontId="63" fillId="28" borderId="61" xfId="0" applyNumberFormat="1" applyFont="1" applyFill="1" applyBorder="1" applyAlignment="1">
      <alignment horizontal="center"/>
    </xf>
    <xf numFmtId="0" fontId="61" fillId="4" borderId="0" xfId="0" applyFont="1" applyFill="1" applyAlignment="1">
      <alignment horizontal="center" vertical="center" textRotation="90"/>
    </xf>
    <xf numFmtId="0" fontId="61" fillId="7" borderId="0" xfId="0" applyFont="1" applyFill="1" applyAlignment="1">
      <alignment horizontal="center" vertical="center" textRotation="90" wrapText="1"/>
    </xf>
    <xf numFmtId="0" fontId="61" fillId="24" borderId="0" xfId="0" applyFont="1" applyFill="1" applyAlignment="1">
      <alignment horizontal="center" vertical="center" textRotation="90"/>
    </xf>
    <xf numFmtId="49" fontId="63" fillId="28" borderId="62" xfId="0" applyNumberFormat="1" applyFont="1" applyFill="1" applyBorder="1" applyAlignment="1">
      <alignment horizontal="center"/>
    </xf>
    <xf numFmtId="49" fontId="63" fillId="28" borderId="63" xfId="0" applyNumberFormat="1" applyFont="1" applyFill="1" applyBorder="1" applyAlignment="1">
      <alignment horizontal="center"/>
    </xf>
    <xf numFmtId="49" fontId="63" fillId="28" borderId="0" xfId="0" applyNumberFormat="1" applyFont="1" applyFill="1" applyBorder="1" applyAlignment="1">
      <alignment horizontal="center"/>
    </xf>
    <xf numFmtId="0" fontId="63" fillId="28" borderId="0" xfId="0" applyFont="1" applyFill="1" applyAlignment="1">
      <alignment horizontal="center"/>
    </xf>
    <xf numFmtId="0" fontId="73" fillId="32" borderId="56" xfId="0" applyFont="1" applyFill="1" applyBorder="1" applyAlignment="1">
      <alignment horizontal="center" vertical="center" wrapText="1"/>
    </xf>
    <xf numFmtId="0" fontId="72" fillId="31" borderId="34" xfId="0" applyFont="1" applyFill="1" applyBorder="1" applyAlignment="1">
      <alignment vertical="top" wrapText="1"/>
    </xf>
    <xf numFmtId="0" fontId="72" fillId="31" borderId="0" xfId="0" applyFont="1" applyFill="1" applyBorder="1" applyAlignment="1">
      <alignment vertical="top" wrapText="1"/>
    </xf>
    <xf numFmtId="0" fontId="72" fillId="31" borderId="35" xfId="0" applyFont="1" applyFill="1" applyBorder="1" applyAlignment="1">
      <alignment vertical="top" wrapText="1"/>
    </xf>
    <xf numFmtId="0" fontId="80" fillId="31" borderId="0" xfId="0" applyFont="1" applyFill="1" applyAlignment="1">
      <alignment horizontal="left" vertical="center" wrapText="1"/>
    </xf>
    <xf numFmtId="0" fontId="73" fillId="31" borderId="0" xfId="0" applyFont="1" applyFill="1" applyBorder="1" applyAlignment="1">
      <alignment horizontal="center"/>
    </xf>
    <xf numFmtId="0" fontId="73" fillId="32" borderId="57" xfId="0" applyFont="1" applyFill="1" applyBorder="1" applyAlignment="1" applyProtection="1">
      <alignment horizontal="center" vertical="center"/>
      <protection/>
    </xf>
    <xf numFmtId="0" fontId="73" fillId="32" borderId="33" xfId="0" applyFont="1" applyFill="1" applyBorder="1" applyAlignment="1" applyProtection="1">
      <alignment horizontal="center" vertical="center"/>
      <protection/>
    </xf>
    <xf numFmtId="0" fontId="73" fillId="32" borderId="58" xfId="0" applyFont="1" applyFill="1" applyBorder="1" applyAlignment="1" applyProtection="1">
      <alignment horizontal="center" vertical="center"/>
      <protection/>
    </xf>
    <xf numFmtId="0" fontId="73" fillId="32" borderId="56" xfId="0" applyFont="1" applyFill="1" applyBorder="1" applyAlignment="1">
      <alignment horizontal="center" vertical="center"/>
    </xf>
    <xf numFmtId="0" fontId="73" fillId="32" borderId="58" xfId="0" applyFont="1" applyFill="1" applyBorder="1" applyAlignment="1">
      <alignment horizontal="center" vertical="center"/>
    </xf>
  </cellXfs>
  <cellStyles count="181">
    <cellStyle name="Normal" xfId="0"/>
    <cellStyle name="Percent" xfId="15"/>
    <cellStyle name="Currency" xfId="16"/>
    <cellStyle name="Currency [0]" xfId="17"/>
    <cellStyle name="Comma" xfId="18"/>
    <cellStyle name="Comma [0]" xfId="19"/>
    <cellStyle name="_Adj" xfId="20"/>
    <cellStyle name="_Eigenmittel" xfId="21"/>
    <cellStyle name="_KE" xfId="22"/>
    <cellStyle name="_Mappe1" xfId="23"/>
    <cellStyle name="_Mappe1_RBIGRP Folien IR 1009AC-V2" xfId="24"/>
    <cellStyle name="_Mappe4" xfId="25"/>
    <cellStyle name="_Mappe4_RBIGRP Folien IR 1009AC-V2" xfId="26"/>
    <cellStyle name="_May" xfId="27"/>
    <cellStyle name="_Notes1006 RBIGRP - 31 Eigenmittel" xfId="28"/>
    <cellStyle name="_Notes1006 RBIGRP - 31 Eigenmittel_RBIGRP Folien IR 1009AC-V2" xfId="29"/>
    <cellStyle name="_P&amp;L" xfId="30"/>
    <cellStyle name="_Participations Mvmt IFRS" xfId="31"/>
    <cellStyle name="_Quoten_at_euqity" xfId="32"/>
    <cellStyle name="_RIB KE" xfId="33"/>
    <cellStyle name="_RIB KE MR AC0912" xfId="34"/>
    <cellStyle name="_RWA" xfId="35"/>
    <cellStyle name="_TIER2" xfId="36"/>
    <cellStyle name="20% - Accent1" xfId="37"/>
    <cellStyle name="20% - Accent2" xfId="38"/>
    <cellStyle name="20% - Accent3" xfId="39"/>
    <cellStyle name="20% - Accent4" xfId="40"/>
    <cellStyle name="20% - Accent5" xfId="41"/>
    <cellStyle name="20% - Accent6" xfId="42"/>
    <cellStyle name="3d" xfId="43"/>
    <cellStyle name="40% - Accent1" xfId="44"/>
    <cellStyle name="40% - Accent2" xfId="45"/>
    <cellStyle name="40% - Accent3" xfId="46"/>
    <cellStyle name="40% - Accent4" xfId="47"/>
    <cellStyle name="40% - Accent5" xfId="48"/>
    <cellStyle name="40% - Accent6" xfId="49"/>
    <cellStyle name="60% - Accent1" xfId="50"/>
    <cellStyle name="60% - Accent2" xfId="51"/>
    <cellStyle name="60% - Accent3" xfId="52"/>
    <cellStyle name="60% - Accent4" xfId="53"/>
    <cellStyle name="60% - Accent5" xfId="54"/>
    <cellStyle name="60% - Accent6" xfId="55"/>
    <cellStyle name="Accent1" xfId="56"/>
    <cellStyle name="Accent2" xfId="57"/>
    <cellStyle name="Accent3" xfId="58"/>
    <cellStyle name="Accent4" xfId="59"/>
    <cellStyle name="Accent5" xfId="60"/>
    <cellStyle name="Accent6" xfId="61"/>
    <cellStyle name="AnhPos" xfId="62"/>
    <cellStyle name="Bad" xfId="63"/>
    <cellStyle name="Beiwerk" xfId="64"/>
    <cellStyle name="BilPos" xfId="65"/>
    <cellStyle name="Calculation" xfId="66"/>
    <cellStyle name="Check Cell" xfId="67"/>
    <cellStyle name="Comma0" xfId="68"/>
    <cellStyle name="Currency0" xfId="69"/>
    <cellStyle name="Date" xfId="70"/>
    <cellStyle name="Datum" xfId="71"/>
    <cellStyle name="Dezimal (0)" xfId="72"/>
    <cellStyle name="Dezimal (Summe)" xfId="73"/>
    <cellStyle name="Dezimal_~0183045" xfId="74"/>
    <cellStyle name="Dziesi?tny_Nbp1299B" xfId="75"/>
    <cellStyle name="Dziesiętny_Nbp1299B" xfId="76"/>
    <cellStyle name="Eigene" xfId="77"/>
    <cellStyle name="EM" xfId="78"/>
    <cellStyle name="Explanatory Text" xfId="79"/>
    <cellStyle name="Fixed" xfId="80"/>
    <cellStyle name="fnComment" xfId="81"/>
    <cellStyle name="Gewichtung" xfId="82"/>
    <cellStyle name="Good" xfId="83"/>
    <cellStyle name="HauptPos" xfId="84"/>
    <cellStyle name="Head, first" xfId="85"/>
    <cellStyle name="Head, last" xfId="86"/>
    <cellStyle name="Head, medium" xfId="87"/>
    <cellStyle name="Head, single" xfId="88"/>
    <cellStyle name="Heading 1" xfId="89"/>
    <cellStyle name="Heading 2" xfId="90"/>
    <cellStyle name="Heading 3" xfId="91"/>
    <cellStyle name="Heading 4" xfId="92"/>
    <cellStyle name="HievPos" xfId="93"/>
    <cellStyle name="ht" xfId="94"/>
    <cellStyle name="IC" xfId="95"/>
    <cellStyle name="Input" xfId="96"/>
    <cellStyle name="KAKlein" xfId="97"/>
    <cellStyle name="KA-Konto" xfId="98"/>
    <cellStyle name="KA-Konto HB" xfId="99"/>
    <cellStyle name="KA-Konto_2.08.3000 position" xfId="100"/>
    <cellStyle name="KonsAnmerk" xfId="101"/>
    <cellStyle name="KonsPos" xfId="102"/>
    <cellStyle name="KonsPosII" xfId="103"/>
    <cellStyle name="Korr. Maus-Position" xfId="104"/>
    <cellStyle name="KPMG Heading 1" xfId="105"/>
    <cellStyle name="KPMG Heading 2" xfId="106"/>
    <cellStyle name="KPMG Heading 3" xfId="107"/>
    <cellStyle name="KPMG Heading 4" xfId="108"/>
    <cellStyle name="KPMG Normal" xfId="109"/>
    <cellStyle name="KPMG Normal Text" xfId="110"/>
    <cellStyle name="Linked Cell" xfId="111"/>
    <cellStyle name="lv" xfId="112"/>
    <cellStyle name="m" xfId="113"/>
    <cellStyle name="makro" xfId="114"/>
    <cellStyle name="Mausnummer" xfId="115"/>
    <cellStyle name="MausnummerRD" xfId="116"/>
    <cellStyle name="Mausposition" xfId="117"/>
    <cellStyle name="Maus-Position" xfId="118"/>
    <cellStyle name="Mausposition_2.08.3000 position" xfId="119"/>
    <cellStyle name="Maus-Position_2.08.3000 position" xfId="120"/>
    <cellStyle name="Mausposition_Adj" xfId="121"/>
    <cellStyle name="Maus-Position_Adj" xfId="122"/>
    <cellStyle name="Mausposition_BANKS-cocunut &amp; oneNB ID-number" xfId="123"/>
    <cellStyle name="Maus-Position_BS mapping" xfId="124"/>
    <cellStyle name="Mausposition_Buchwerte Q3_2002" xfId="125"/>
    <cellStyle name="Maus-Position_BWG Sheets" xfId="126"/>
    <cellStyle name="Mausposition_gva" xfId="127"/>
    <cellStyle name="Maus-Position_GVA KI-Gruppe" xfId="128"/>
    <cellStyle name="Mausposition_gva_EM tsd" xfId="129"/>
    <cellStyle name="Maus-Position_KIKONS" xfId="130"/>
    <cellStyle name="Mausposition_May" xfId="131"/>
    <cellStyle name="Maus-Position_May" xfId="132"/>
    <cellStyle name="Mausposition_May_EM tsd" xfId="133"/>
    <cellStyle name="Maus-Position_MR-RATIOS-1" xfId="134"/>
    <cellStyle name="Mausposition_MR-RATIOS-1_EM tsd" xfId="135"/>
    <cellStyle name="Maus-Position_Notes1006 RBIGRP - 31 Eigenmittel" xfId="136"/>
    <cellStyle name="Mausposition_Participations Mvmt IFRS" xfId="137"/>
    <cellStyle name="Maus-Position_Participations Mvmt IFRS" xfId="138"/>
    <cellStyle name="Mausposition_RBRO partinfo details @August 2003" xfId="139"/>
    <cellStyle name="Maus-Position_RI" xfId="140"/>
    <cellStyle name="Mausposition_Stammdaten_1" xfId="141"/>
    <cellStyle name="Maus-Position_Tabelle von (Schreibgeschützt) &gt; EM SOLL netto durchschnitt 2005" xfId="142"/>
    <cellStyle name="Milliers [0]_3A_NumeratorReport_Option1_040611" xfId="143"/>
    <cellStyle name="Milliers_3A_NumeratorReport_Option1_040611" xfId="144"/>
    <cellStyle name="Monétaire [0]_3A_NumeratorReport_Option1_040611" xfId="145"/>
    <cellStyle name="Monétaire_3A_NumeratorReport_Option1_040611" xfId="146"/>
    <cellStyle name="Neutral" xfId="147"/>
    <cellStyle name="Normalny_Costs 00" xfId="148"/>
    <cellStyle name="Note" xfId="149"/>
    <cellStyle name="Output" xfId="150"/>
    <cellStyle name="Prozent" xfId="151"/>
    <cellStyle name="Prozentgewichtung" xfId="152"/>
    <cellStyle name="ProzentRahmen" xfId="153"/>
    <cellStyle name="ProzentRahmen2" xfId="154"/>
    <cellStyle name="Prüfregel" xfId="155"/>
    <cellStyle name="r" xfId="156"/>
    <cellStyle name="SAPLocked" xfId="157"/>
    <cellStyle name="Standard_~0183045" xfId="158"/>
    <cellStyle name="Standard_IAS 2001" xfId="159"/>
    <cellStyle name="Standard_MAUS9" xfId="160"/>
    <cellStyle name="Standard_Ordnungsnormen corep-unkon 301205 Anlage A1" xfId="161"/>
    <cellStyle name="Standard10" xfId="162"/>
    <cellStyle name="Style 1" xfId="163"/>
    <cellStyle name="STYLE1 - Style1" xfId="164"/>
    <cellStyle name="STYLE2 - Style2" xfId="165"/>
    <cellStyle name="STYLE3 - Style3" xfId="166"/>
    <cellStyle name="Subtotal" xfId="167"/>
    <cellStyle name="Summe Maus-Position" xfId="168"/>
    <cellStyle name="Summe Maus-Position_Notes1006 RBIGRP - 31 Eigenmittel" xfId="169"/>
    <cellStyle name="SumPos" xfId="170"/>
    <cellStyle name="SumPosII" xfId="171"/>
    <cellStyle name="Title" xfId="172"/>
    <cellStyle name="Total" xfId="173"/>
    <cellStyle name="ü" xfId="174"/>
    <cellStyle name="Vergleich" xfId="175"/>
    <cellStyle name="Vertragspartner" xfId="176"/>
    <cellStyle name="VI. Kostegschäfte" xfId="177"/>
    <cellStyle name="Warning Text" xfId="178"/>
    <cellStyle name="Normalny 2" xfId="179"/>
    <cellStyle name="Prozent 2" xfId="180"/>
    <cellStyle name="_Mappe1 2" xfId="181"/>
    <cellStyle name="_Mappe1_RBIGRP Folien IR 1009AC-V2 2" xfId="182"/>
    <cellStyle name="_Mappe4 2" xfId="183"/>
    <cellStyle name="_Mappe4_RBIGRP Folien IR 1009AC-V2 2" xfId="184"/>
    <cellStyle name="_Notes1006 RBIGRP - 31 Eigenmittel 2" xfId="185"/>
    <cellStyle name="_Notes1006 RBIGRP - 31 Eigenmittel_RBIGRP Folien IR 1009AC-V2 2" xfId="186"/>
    <cellStyle name="Datum 2" xfId="187"/>
    <cellStyle name="KA-Konto HB 2" xfId="188"/>
    <cellStyle name="KonsAnmerk 2" xfId="189"/>
    <cellStyle name="Korr. Maus-Position 2" xfId="190"/>
    <cellStyle name="SAPLocked 2" xfId="191"/>
    <cellStyle name="Prozent 2 2" xfId="192"/>
    <cellStyle name="Standard 2 3" xfId="193"/>
    <cellStyle name="Standard 2 2" xfId="194"/>
  </cellStyles>
  <dxfs count="78">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68" formatCode="0.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68" formatCode="0.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5" formatCode="dd/mm/yyyy"/>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vertical/>
        <horizontal/>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vertical/>
        <horizontal/>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vertical/>
        <horizontal/>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vertical/>
        <horizontal/>
      </border>
      <protection hidden="1" locked="0"/>
    </dxf>
    <dxf>
      <font>
        <b val="0"/>
        <i val="0"/>
        <u val="none"/>
        <strike val="0"/>
        <sz val="10"/>
        <name val="Calibri"/>
        <color auto="1"/>
        <condense val="0"/>
        <extend val="0"/>
      </font>
      <numFmt numFmtId="195" formatCode="dd/mm/yyyy"/>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left"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right style="thin"/>
        <top style="thin"/>
        <bottom style="thin"/>
      </border>
    </dxf>
    <dxf>
      <border>
        <top style="thin"/>
      </border>
    </dxf>
    <dxf>
      <border>
        <left style="thin"/>
        <right style="thin"/>
        <top style="thin"/>
        <bottom style="thin"/>
      </border>
    </dxf>
    <dxf>
      <font>
        <b val="0"/>
        <i val="0"/>
        <u val="none"/>
        <strike val="0"/>
        <sz val="10"/>
        <name val="Calibri"/>
        <color auto="1"/>
        <condense val="0"/>
        <extend val="0"/>
      </font>
      <fill>
        <patternFill patternType="solid">
          <bgColor rgb="FFA5A5A5"/>
        </patternFill>
      </fill>
      <alignment horizontal="center" vertical="bottom" textRotation="0" wrapText="1" shrinkToFit="1" readingOrder="0"/>
      <protection hidden="1" locked="0"/>
    </dxf>
    <dxf>
      <border>
        <bottom style="thin"/>
      </border>
    </dxf>
    <dxf>
      <font>
        <b val="0"/>
        <i val="0"/>
        <u val="none"/>
        <strike val="0"/>
        <sz val="10"/>
        <name val="Calibri"/>
        <color auto="1"/>
        <condense val="0"/>
        <extend val="0"/>
      </font>
      <fill>
        <patternFill patternType="solid">
          <bgColor theme="0"/>
        </patternFill>
      </fill>
      <alignment horizontal="center" vertical="center" textRotation="0" wrapText="1" shrinkToFit="1" readingOrder="0"/>
      <border>
        <left style="thin"/>
        <right style="thin"/>
        <top/>
        <bottom/>
      </border>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68" formatCode="0.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68" formatCode="0.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5" formatCode="dd/mm/yyyy"/>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vertical/>
        <horizontal/>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vertical/>
        <horizontal/>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vertical/>
        <horizontal/>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vertical/>
        <horizontal/>
      </border>
      <protection hidden="1" locked="0"/>
    </dxf>
    <dxf>
      <font>
        <b val="0"/>
        <i val="0"/>
        <u val="none"/>
        <strike val="0"/>
        <sz val="10"/>
        <name val="Calibri"/>
        <color auto="1"/>
        <condense val="0"/>
        <extend val="0"/>
      </font>
      <numFmt numFmtId="195" formatCode="dd/mm/yyyy"/>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numFmt numFmtId="194" formatCode="#,##0"/>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left" vertical="bottom" textRotation="0" wrapText="1" shrinkToFit="1" readingOrder="0"/>
      <border>
        <left style="thin"/>
        <right style="thin"/>
        <top style="thin"/>
        <bottom style="thin"/>
      </border>
      <protection hidden="1" locked="0"/>
    </dxf>
    <dxf>
      <font>
        <b val="0"/>
        <i val="0"/>
        <u val="none"/>
        <strike val="0"/>
        <sz val="10"/>
        <name val="Calibri"/>
        <color auto="1"/>
        <condense val="0"/>
        <extend val="0"/>
      </font>
      <fill>
        <patternFill patternType="none"/>
      </fill>
      <alignment horizontal="center" vertical="bottom" textRotation="0" wrapText="1" shrinkToFit="1" readingOrder="0"/>
      <border>
        <left/>
        <right style="thin"/>
        <top style="thin"/>
        <bottom style="thin"/>
      </border>
    </dxf>
    <dxf>
      <border>
        <top style="thin"/>
      </border>
    </dxf>
    <dxf>
      <border>
        <left style="thin"/>
        <right style="thin"/>
        <top style="thin"/>
        <bottom style="thin"/>
      </border>
    </dxf>
    <dxf>
      <font>
        <b val="0"/>
        <i val="0"/>
        <u val="none"/>
        <strike val="0"/>
        <sz val="10"/>
        <name val="Calibri"/>
        <color auto="1"/>
        <condense val="0"/>
        <extend val="0"/>
      </font>
      <fill>
        <patternFill patternType="solid">
          <bgColor rgb="FFA5A5A5"/>
        </patternFill>
      </fill>
      <alignment horizontal="center" vertical="bottom" textRotation="0" wrapText="1" shrinkToFit="1" readingOrder="0"/>
      <protection hidden="1" locked="0"/>
    </dxf>
    <dxf>
      <border>
        <bottom style="thin"/>
      </border>
    </dxf>
    <dxf>
      <font>
        <b val="0"/>
        <i val="0"/>
        <u val="none"/>
        <strike val="0"/>
        <sz val="10"/>
        <name val="Calibri"/>
        <color auto="1"/>
        <condense val="0"/>
        <extend val="0"/>
      </font>
      <fill>
        <patternFill patternType="solid">
          <bgColor theme="0"/>
        </patternFill>
      </fill>
      <alignment horizontal="center" vertical="center" textRotation="0" wrapText="1" shrinkToFit="1" readingOrder="0"/>
      <border>
        <left style="thin"/>
        <right style="thin"/>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83676"/>
      <rgbColor rgb="00FFFFFF"/>
      <rgbColor rgb="00FF0000"/>
      <rgbColor rgb="0000FF00"/>
      <rgbColor rgb="00808080"/>
      <rgbColor rgb="00FFFF00"/>
      <rgbColor rgb="00FF00FF"/>
      <rgbColor rgb="0000FFFF"/>
      <rgbColor rgb="00041F42"/>
      <rgbColor rgb="0000FF00"/>
      <rgbColor rgb="00B3E3EE"/>
      <rgbColor rgb="00FFFF00"/>
      <rgbColor rgb="00800080"/>
      <rgbColor rgb="00404040"/>
      <rgbColor rgb="00C0C0C0"/>
      <rgbColor rgb="00FFFFFF"/>
      <rgbColor rgb="00083676"/>
      <rgbColor rgb="003366CD"/>
      <rgbColor rgb="006699FF"/>
      <rgbColor rgb="0099CCFF"/>
      <rgbColor rgb="0099D9E8"/>
      <rgbColor rgb="00B3E3EE"/>
      <rgbColor rgb="00CCECF4"/>
      <rgbColor rgb="00EBF8FB"/>
      <rgbColor rgb="00041F42"/>
      <rgbColor rgb="00FF0000"/>
      <rgbColor rgb="00FFFF00"/>
      <rgbColor rgb="0000FF00"/>
      <rgbColor rgb="00404040"/>
      <rgbColor rgb="00808080"/>
      <rgbColor rgb="00C0C0C0"/>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0000"/>
      <rgbColor rgb="00C0C0C0"/>
      <rgbColor rgb="00969696"/>
      <rgbColor rgb="0099D9E8"/>
      <rgbColor rgb="00339966"/>
      <rgbColor rgb="0099CCFF"/>
      <rgbColor rgb="006699FF"/>
      <rgbColor rgb="003366CD"/>
      <rgbColor rgb="00993366"/>
      <rgbColor rgb="00CCECF4"/>
      <rgbColor rgb="00EBF8FB"/>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6" Type="http://schemas.openxmlformats.org/officeDocument/2006/relationships/externalLink" Target="externalLinks/externalLink16.xml" /><Relationship Id="rId27" Type="http://schemas.openxmlformats.org/officeDocument/2006/relationships/customXml" Target="../customXml/item1.xml" /><Relationship Id="rId28" Type="http://schemas.openxmlformats.org/officeDocument/2006/relationships/theme" Target="theme/theme1.xml"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36</xdr:row>
      <xdr:rowOff>114300</xdr:rowOff>
    </xdr:from>
    <xdr:to>
      <xdr:col>2</xdr:col>
      <xdr:colOff>1543050</xdr:colOff>
      <xdr:row>40</xdr:row>
      <xdr:rowOff>95250</xdr:rowOff>
    </xdr:to>
    <xdr:cxnSp macro="">
      <xdr:nvCxnSpPr>
        <xdr:cNvPr id="3" name="Straight Arrow Connector 2"/>
        <xdr:cNvCxnSpPr/>
      </xdr:nvCxnSpPr>
      <xdr:spPr>
        <a:xfrm>
          <a:off x="6534150" y="8429625"/>
          <a:ext cx="1524000" cy="87630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58</xdr:row>
      <xdr:rowOff>114300</xdr:rowOff>
    </xdr:from>
    <xdr:to>
      <xdr:col>6</xdr:col>
      <xdr:colOff>676275</xdr:colOff>
      <xdr:row>61</xdr:row>
      <xdr:rowOff>95250</xdr:rowOff>
    </xdr:to>
    <xdr:cxnSp macro="">
      <xdr:nvCxnSpPr>
        <xdr:cNvPr id="4" name="Straight Arrow Connector 3"/>
        <xdr:cNvCxnSpPr/>
      </xdr:nvCxnSpPr>
      <xdr:spPr>
        <a:xfrm rot="10800000">
          <a:off x="6524625" y="12963525"/>
          <a:ext cx="5210175" cy="49530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Konzern\2009\AC\0903\RZBGRP\Archiv\Alte%20BSR%20aus%20Konzernabschlus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Auswertungen\Rioja\Prospekt\Guide%203%20Tabellen&#252;bersich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Konzern\RZB%20Group%20Analysis\2005%20Quarter3\NWB\RI%20Group%20September%20200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Konzern\2010\AC\1006\RBIGRP\Notes\Eigenmittel\Monat\C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K:\DATEN\MAUS\31000\DMZ\DMZ98.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Konzern\RZB%20Group%20Analysis\2002%20Quarter1\IASGroupAnalysis-2002-I.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Konzern\RZB%20Group%20Analysis\2006%20Quarter2\RZBGRP\Notes\Segmentberichte\RZB%20Group%20Geographical%20Segments%200606.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L:\Konzern\2008\AC\0803\Group%20Analysis\Graphiken\RZB_GRP%20Konzerngraphiken%200803A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Konzern\2007\AC\0712\RZBGRP\Notes\Eigenmittel\kigroup\konsol\KIK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ATEN\MAUS\31000\DMZ\DMZ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B2reports\ONA\Monat\dmk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B2reports\ONA\Monat\KIKON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Konzern\Konzernbudget\2004\Final\RZB%20Group%20Budget%202004%20FINA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Konzern\IAS2005\RZBGRP\Notes\Eigenmittel\kigroup\konsol\KIKON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Konzern\2010\AC\1006\RBIGRP\Abschluss\RBIGRP%20Konzernabschluss%201006AC.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K:\DATEN\MAUS\31000\DMZ\DMZ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R RZB"/>
      <sheetName val="Segments RZB"/>
      <sheetName val="#BEZUG"/>
    </sheetNames>
    <sheetDataSet>
      <sheetData sheetId="0" refreshError="1">
        <row r="4">
          <cell r="A4" t="str">
            <v>1.1.-31.3.2009
in € Millionen</v>
          </cell>
          <cell r="B4" t="str">
            <v>Corporate Customers</v>
          </cell>
          <cell r="C4" t="str">
            <v>Financial Institutions &amp;
 Public Sector </v>
          </cell>
          <cell r="D4" t="str">
            <v>Retail 
Customers</v>
          </cell>
          <cell r="E4" t="str">
            <v>Proprietary Trading</v>
          </cell>
          <cell r="F4" t="str">
            <v>Participations 
and Other</v>
          </cell>
          <cell r="G4" t="str">
            <v>Gesamt</v>
          </cell>
        </row>
        <row r="5">
          <cell r="A5" t="str">
            <v>Zinsüberschuss</v>
          </cell>
          <cell r="B5">
            <v>1201.9801191800093</v>
          </cell>
          <cell r="C5">
            <v>352.17774488200314</v>
          </cell>
          <cell r="D5">
            <v>1786.344835010777</v>
          </cell>
          <cell r="E5">
            <v>206.0489464561325</v>
          </cell>
          <cell r="F5">
            <v>463.7585294710775</v>
          </cell>
          <cell r="G5">
            <v>4010.310174999999</v>
          </cell>
        </row>
        <row r="6">
          <cell r="A6" t="str">
            <v>Kreditrisikovorsorgen</v>
          </cell>
          <cell r="B6">
            <v>-376.409961807</v>
          </cell>
          <cell r="C6">
            <v>-267.037897025</v>
          </cell>
          <cell r="D6">
            <v>-508.243860513</v>
          </cell>
          <cell r="E6">
            <v>-3.033304225</v>
          </cell>
          <cell r="F6">
            <v>-1.438237437</v>
          </cell>
          <cell r="G6">
            <v>-1156.1632610070003</v>
          </cell>
        </row>
        <row r="7">
          <cell r="A7" t="str">
            <v>Zinsüberschuss nach Kreditrisikovorsorgen</v>
          </cell>
          <cell r="B7">
            <v>825.5701573730092</v>
          </cell>
          <cell r="C7">
            <v>85.1398478570031</v>
          </cell>
          <cell r="D7">
            <v>1278.1009744977769</v>
          </cell>
          <cell r="E7">
            <v>203.01564223113252</v>
          </cell>
          <cell r="F7">
            <v>462.3202920340775</v>
          </cell>
          <cell r="G7">
            <v>2854.146913992999</v>
          </cell>
        </row>
        <row r="8">
          <cell r="A8" t="str">
            <v>Provisionsüberschuss</v>
          </cell>
          <cell r="B8">
            <v>609.5644423154162</v>
          </cell>
          <cell r="C8">
            <v>183.32863946763854</v>
          </cell>
          <cell r="D8">
            <v>971.1932568542084</v>
          </cell>
          <cell r="E8">
            <v>-23.311572510805934</v>
          </cell>
          <cell r="F8">
            <v>21.50670687354267</v>
          </cell>
          <cell r="G8">
            <v>1762.2814729999998</v>
          </cell>
        </row>
        <row r="9">
          <cell r="A9" t="str">
            <v>Handelsergebnis</v>
          </cell>
          <cell r="B9">
            <v>21.716605835</v>
          </cell>
          <cell r="C9">
            <v>26.341057251</v>
          </cell>
          <cell r="D9">
            <v>-0.45339952199999983</v>
          </cell>
          <cell r="E9">
            <v>-25.39783153699998</v>
          </cell>
          <cell r="F9">
            <v>-2.8429170270000004</v>
          </cell>
          <cell r="G9">
            <v>19.36351500000002</v>
          </cell>
        </row>
        <row r="10">
          <cell r="A10" t="str">
            <v>Ergebnis aus derivativen Finanzinstrumenten</v>
          </cell>
          <cell r="B10">
            <v>-1.0302200000000001</v>
          </cell>
          <cell r="C10">
            <v>-229.06995224099998</v>
          </cell>
          <cell r="D10">
            <v>-0.110764</v>
          </cell>
          <cell r="E10">
            <v>82.448080376</v>
          </cell>
          <cell r="F10">
            <v>-1.4071779999999998</v>
          </cell>
          <cell r="G10">
            <v>-149.170033865</v>
          </cell>
        </row>
        <row r="11">
          <cell r="A11" t="str">
            <v>Ergebnis aus Finanzinvestitionen</v>
          </cell>
          <cell r="B11">
            <v>-22.140532411</v>
          </cell>
          <cell r="C11">
            <v>-422.776226707</v>
          </cell>
          <cell r="D11">
            <v>0.09442426899999999</v>
          </cell>
          <cell r="E11">
            <v>-669.0800645080001</v>
          </cell>
          <cell r="F11">
            <v>118.40589906200002</v>
          </cell>
          <cell r="G11">
            <v>-995.4965002949999</v>
          </cell>
        </row>
        <row r="12">
          <cell r="A12" t="str">
            <v>Verwaltungsaufwendungen</v>
          </cell>
          <cell r="B12">
            <v>-618.8090561356737</v>
          </cell>
          <cell r="C12">
            <v>-178.18463374762752</v>
          </cell>
          <cell r="D12">
            <v>-1896.2494906889442</v>
          </cell>
          <cell r="E12">
            <v>-200.51618220545961</v>
          </cell>
          <cell r="F12">
            <v>-223.22725922229523</v>
          </cell>
          <cell r="G12">
            <v>-3116.986622</v>
          </cell>
        </row>
        <row r="13">
          <cell r="A13" t="str">
            <v>Sonstiges betriebliches Ergebnis</v>
          </cell>
          <cell r="B13">
            <v>42.75958224952299</v>
          </cell>
          <cell r="C13">
            <v>1.840277184570805</v>
          </cell>
          <cell r="D13">
            <v>10.172448082137285</v>
          </cell>
          <cell r="E13">
            <v>-0.2602113279305506</v>
          </cell>
          <cell r="F13">
            <v>53.59908881169945</v>
          </cell>
          <cell r="G13">
            <v>108.11118499999999</v>
          </cell>
        </row>
        <row r="14">
          <cell r="A14" t="str">
            <v>Ergebnis aus Endkonsolidierungen</v>
          </cell>
          <cell r="B14">
            <v>0</v>
          </cell>
          <cell r="C14">
            <v>0</v>
          </cell>
          <cell r="D14">
            <v>0</v>
          </cell>
          <cell r="E14">
            <v>0</v>
          </cell>
          <cell r="F14">
            <v>7.590363</v>
          </cell>
          <cell r="G14">
            <v>7.590363</v>
          </cell>
        </row>
        <row r="15">
          <cell r="A15" t="str">
            <v>Periodenüberschuss vor Steuern</v>
          </cell>
          <cell r="B15">
            <v>857.6309792262749</v>
          </cell>
          <cell r="C15">
            <v>-533.3809909354151</v>
          </cell>
          <cell r="D15">
            <v>362.74744949217825</v>
          </cell>
          <cell r="E15">
            <v>-633.1021394820635</v>
          </cell>
          <cell r="F15">
            <v>435.94499553202445</v>
          </cell>
          <cell r="G15">
            <v>489.8402938329979</v>
          </cell>
        </row>
        <row r="16">
          <cell r="A16" t="str">
            <v>Risikoaktiva (Kreditrisiko)</v>
          </cell>
          <cell r="B16">
            <v>44605.57235108</v>
          </cell>
          <cell r="C16">
            <v>14133.693315399998</v>
          </cell>
          <cell r="D16">
            <v>19578.792386000005</v>
          </cell>
          <cell r="E16">
            <v>5125.6717982</v>
          </cell>
          <cell r="F16">
            <v>5762.511236319999</v>
          </cell>
          <cell r="G16">
            <v>89206.241087</v>
          </cell>
        </row>
        <row r="17">
          <cell r="A17" t="str">
            <v>Gesamtes Eigenmittelerfordernis</v>
          </cell>
          <cell r="B17">
            <v>3764.6357599295334</v>
          </cell>
          <cell r="C17">
            <v>1189.914127608049</v>
          </cell>
          <cell r="D17">
            <v>1842.0522159302836</v>
          </cell>
          <cell r="E17">
            <v>1229.6150147918047</v>
          </cell>
          <cell r="F17">
            <v>491.63616870032973</v>
          </cell>
          <cell r="G17">
            <v>8517.85328696</v>
          </cell>
        </row>
        <row r="18">
          <cell r="A18" t="str">
            <v>Durchschnittliche Mitarbeiterzahl</v>
          </cell>
          <cell r="B18">
            <v>9649.285665565705</v>
          </cell>
          <cell r="C18">
            <v>2662.231695543761</v>
          </cell>
          <cell r="D18">
            <v>46017.60079848777</v>
          </cell>
          <cell r="E18">
            <v>2578.6315507964123</v>
          </cell>
          <cell r="F18">
            <v>3722.2502896063415</v>
          </cell>
          <cell r="G18">
            <v>64629.999999999985</v>
          </cell>
        </row>
        <row r="19">
          <cell r="A19" t="str">
            <v>Cost/Income Ratio</v>
          </cell>
          <cell r="B19">
            <v>0.32985192529145985</v>
          </cell>
          <cell r="C19">
            <v>0.3161052260134889</v>
          </cell>
          <cell r="D19">
            <v>0.6852451342478534</v>
          </cell>
          <cell r="E19">
            <v>1.2765281137009161</v>
          </cell>
          <cell r="F19">
            <v>0.41645213388275676</v>
          </cell>
          <cell r="G19">
            <v>0.5282968763659064</v>
          </cell>
        </row>
        <row r="20">
          <cell r="A20" t="str">
            <v>Durchschnittliches Eigenkapital</v>
          </cell>
          <cell r="B20">
            <v>4112.468878479956</v>
          </cell>
          <cell r="C20">
            <v>1303.074276013754</v>
          </cell>
          <cell r="D20">
            <v>1805.092281563244</v>
          </cell>
          <cell r="E20">
            <v>472.56799185291754</v>
          </cell>
          <cell r="F20">
            <v>531.2822338593592</v>
          </cell>
          <cell r="G20">
            <v>8224.485661769231</v>
          </cell>
        </row>
        <row r="21">
          <cell r="A21" t="str">
            <v>Return on Equity vor Steuern</v>
          </cell>
          <cell r="B21">
            <v>0.8817248826827562</v>
          </cell>
          <cell r="C21">
            <v>-1.8127309376234784</v>
          </cell>
          <cell r="D21">
            <v>0.9044648059800291</v>
          </cell>
          <cell r="E21">
            <v>-2.3444009722781636</v>
          </cell>
          <cell r="F21">
            <v>3.6915100038780264</v>
          </cell>
          <cell r="G21">
            <v>0.2382351013680895</v>
          </cell>
        </row>
        <row r="27">
          <cell r="A27" t="str">
            <v>1.1.-31.3.2008
in € Tausend</v>
          </cell>
          <cell r="B27" t="str">
            <v>Corporate Customers</v>
          </cell>
          <cell r="C27" t="str">
            <v>Financial Institutions &amp;
 Public Sector </v>
          </cell>
          <cell r="D27" t="str">
            <v>Retail 
Customers</v>
          </cell>
          <cell r="E27" t="str">
            <v>Proprietary Trading</v>
          </cell>
          <cell r="F27" t="str">
            <v>Participations
and Other</v>
          </cell>
          <cell r="G27" t="str">
            <v>Gesamt</v>
          </cell>
        </row>
        <row r="28">
          <cell r="A28" t="str">
            <v>Zinsüberschuss</v>
          </cell>
          <cell r="B28">
            <v>966.0772612026705</v>
          </cell>
          <cell r="C28">
            <v>233.39769846921874</v>
          </cell>
          <cell r="D28">
            <v>1441.5816014371137</v>
          </cell>
          <cell r="E28">
            <v>156.927667232382</v>
          </cell>
          <cell r="F28">
            <v>144.2349526586144</v>
          </cell>
          <cell r="G28">
            <v>2942.219180999999</v>
          </cell>
        </row>
        <row r="29">
          <cell r="A29" t="str">
            <v>Kreditrisikovorsorgen</v>
          </cell>
          <cell r="B29">
            <v>-90.8506830956973</v>
          </cell>
          <cell r="C29">
            <v>-0.9922234538910185</v>
          </cell>
          <cell r="D29">
            <v>-209.8380493105407</v>
          </cell>
          <cell r="E29">
            <v>-0.46978547601742393</v>
          </cell>
          <cell r="F29">
            <v>-5.437030663853594</v>
          </cell>
          <cell r="G29">
            <v>-307.58777200000003</v>
          </cell>
        </row>
        <row r="30">
          <cell r="A30" t="str">
            <v>Zinsüberschuss nach Kreditrisikovorsorgen</v>
          </cell>
          <cell r="B30">
            <v>875.2265781069731</v>
          </cell>
          <cell r="C30">
            <v>232.4054750153277</v>
          </cell>
          <cell r="D30">
            <v>1231.743552126573</v>
          </cell>
          <cell r="E30">
            <v>156.45788175636457</v>
          </cell>
          <cell r="F30">
            <v>138.79792199476077</v>
          </cell>
          <cell r="G30">
            <v>2634.631408999999</v>
          </cell>
        </row>
        <row r="31">
          <cell r="A31" t="str">
            <v>Provisionsüberschuss</v>
          </cell>
          <cell r="B31">
            <v>488.5360081982261</v>
          </cell>
          <cell r="C31">
            <v>154.9612227242904</v>
          </cell>
          <cell r="D31">
            <v>814.3839732537234</v>
          </cell>
          <cell r="E31">
            <v>26.405006191321107</v>
          </cell>
          <cell r="F31">
            <v>31.385208632438992</v>
          </cell>
          <cell r="G31">
            <v>1515.6714189999998</v>
          </cell>
        </row>
        <row r="32">
          <cell r="A32" t="str">
            <v>Handelsergebnis</v>
          </cell>
          <cell r="B32">
            <v>21.31412685</v>
          </cell>
          <cell r="C32">
            <v>23.360193445</v>
          </cell>
          <cell r="D32">
            <v>5.265283234000001</v>
          </cell>
          <cell r="E32">
            <v>49.725223929000016</v>
          </cell>
          <cell r="F32">
            <v>-5.182867458</v>
          </cell>
          <cell r="G32">
            <v>94.48196000000003</v>
          </cell>
        </row>
        <row r="33">
          <cell r="A33" t="str">
            <v>Ergebnis aus derivativen Finanzinstrumenten</v>
          </cell>
          <cell r="B33">
            <v>0.31896800000000003</v>
          </cell>
          <cell r="C33">
            <v>0.07645400000000001</v>
          </cell>
          <cell r="D33">
            <v>-8.620008699</v>
          </cell>
          <cell r="E33">
            <v>-15.184452301</v>
          </cell>
          <cell r="F33">
            <v>0.38293899999999864</v>
          </cell>
          <cell r="G33">
            <v>-23.0261</v>
          </cell>
        </row>
        <row r="34">
          <cell r="A34" t="str">
            <v>Ergebnis aus Finanzinvestitionen</v>
          </cell>
          <cell r="B34">
            <v>0.737413143</v>
          </cell>
          <cell r="C34">
            <v>-52.600169053</v>
          </cell>
          <cell r="D34">
            <v>0.07654828900000002</v>
          </cell>
          <cell r="E34">
            <v>-159.813116301</v>
          </cell>
          <cell r="F34">
            <v>-2.5629140780000115</v>
          </cell>
          <cell r="G34">
            <v>-214.16223800000003</v>
          </cell>
        </row>
        <row r="35">
          <cell r="A35" t="str">
            <v>Verwaltungsaufwendungen</v>
          </cell>
          <cell r="B35">
            <v>-555.530276564848</v>
          </cell>
          <cell r="C35">
            <v>-162.61323835068566</v>
          </cell>
          <cell r="D35">
            <v>-1560.9522547312486</v>
          </cell>
          <cell r="E35">
            <v>-160.25683851116247</v>
          </cell>
          <cell r="F35">
            <v>-205.68924284205545</v>
          </cell>
          <cell r="G35">
            <v>-2645.0418510000004</v>
          </cell>
        </row>
        <row r="36">
          <cell r="A36" t="str">
            <v>Sonstiges betriebliches Ergebnis</v>
          </cell>
          <cell r="B36">
            <v>17.023203386000002</v>
          </cell>
          <cell r="C36">
            <v>2.227154326</v>
          </cell>
          <cell r="D36">
            <v>12.984048376999999</v>
          </cell>
          <cell r="E36">
            <v>0.089889384</v>
          </cell>
          <cell r="F36">
            <v>63.490193526999995</v>
          </cell>
          <cell r="G36">
            <v>95.81448900000001</v>
          </cell>
        </row>
        <row r="37">
          <cell r="A37" t="str">
            <v>Ergebnis aus Endkonsolidierungen</v>
          </cell>
          <cell r="B37">
            <v>0</v>
          </cell>
          <cell r="C37">
            <v>0</v>
          </cell>
          <cell r="D37">
            <v>0</v>
          </cell>
          <cell r="E37">
            <v>0</v>
          </cell>
          <cell r="F37">
            <v>26.454451000000002</v>
          </cell>
          <cell r="G37">
            <v>26.454451000000002</v>
          </cell>
        </row>
        <row r="38">
          <cell r="A38" t="str">
            <v>Periodenüberschuss vor Steuern</v>
          </cell>
          <cell r="B38">
            <v>847.6260211193515</v>
          </cell>
          <cell r="C38">
            <v>197.81709210693248</v>
          </cell>
          <cell r="D38">
            <v>494.8811418500475</v>
          </cell>
          <cell r="E38">
            <v>-102.5764058524768</v>
          </cell>
          <cell r="F38">
            <v>47.075689776144344</v>
          </cell>
          <cell r="G38">
            <v>1484.823538999999</v>
          </cell>
        </row>
        <row r="39">
          <cell r="A39" t="str">
            <v>Risikoaktiva (Kreditrisiko)</v>
          </cell>
          <cell r="B39">
            <v>39747.69936607563</v>
          </cell>
          <cell r="C39">
            <v>15006.492209907716</v>
          </cell>
          <cell r="D39">
            <v>19715.22073354481</v>
          </cell>
          <cell r="E39">
            <v>3759.3052922536463</v>
          </cell>
          <cell r="F39">
            <v>4861.819898218198</v>
          </cell>
          <cell r="G39">
            <v>83090.53749999999</v>
          </cell>
        </row>
        <row r="40">
          <cell r="A40" t="str">
            <v>Gesamtes Eigenmittelerfordernis</v>
          </cell>
          <cell r="B40">
            <v>3179.8159492860505</v>
          </cell>
          <cell r="C40">
            <v>1200.519376792617</v>
          </cell>
          <cell r="D40">
            <v>1577.2176586835847</v>
          </cell>
          <cell r="E40">
            <v>1144.5264233802918</v>
          </cell>
          <cell r="F40">
            <v>388.94559185745584</v>
          </cell>
          <cell r="G40">
            <v>7491.025000000001</v>
          </cell>
        </row>
        <row r="41">
          <cell r="A41" t="str">
            <v>Durchschnittliche Mitarbeiterzahl</v>
          </cell>
          <cell r="B41">
            <v>8642.452339381267</v>
          </cell>
          <cell r="C41">
            <v>2408.16508261202</v>
          </cell>
          <cell r="D41">
            <v>41818.151876450844</v>
          </cell>
          <cell r="E41">
            <v>2147.8480828130414</v>
          </cell>
          <cell r="F41">
            <v>3391.3826187428413</v>
          </cell>
          <cell r="G41">
            <v>58408.000000000015</v>
          </cell>
        </row>
        <row r="42">
          <cell r="A42" t="str">
            <v>Cost/Income Ratio</v>
          </cell>
          <cell r="B42">
            <v>0.3721022495318731</v>
          </cell>
          <cell r="C42">
            <v>0.3928365842201316</v>
          </cell>
          <cell r="D42">
            <v>0.686369722758328</v>
          </cell>
          <cell r="E42">
            <v>0.6873616119381938</v>
          </cell>
          <cell r="F42">
            <v>0.8792863342539368</v>
          </cell>
          <cell r="G42">
            <v>0.5690480660775149</v>
          </cell>
        </row>
        <row r="43">
          <cell r="A43" t="str">
            <v>Durchschnittliches Eigenkapital</v>
          </cell>
          <cell r="B43">
            <v>2839.5209019829986</v>
          </cell>
          <cell r="C43">
            <v>1072.043136460028</v>
          </cell>
          <cell r="D43">
            <v>1408.4282173042977</v>
          </cell>
          <cell r="E43">
            <v>1022.042392984999</v>
          </cell>
          <cell r="F43">
            <v>347.32171780614044</v>
          </cell>
          <cell r="G43">
            <v>6689.3563665384645</v>
          </cell>
        </row>
        <row r="44">
          <cell r="A44" t="str">
            <v>Return on Equity vor Steuern</v>
          </cell>
          <cell r="B44">
            <v>0.2876355897873425</v>
          </cell>
          <cell r="C44">
            <v>0.20504526208540924</v>
          </cell>
          <cell r="D44">
            <v>0.386012714481573</v>
          </cell>
          <cell r="E44">
            <v>-0.08938003544474118</v>
          </cell>
          <cell r="F44">
            <v>0.13525294291349743</v>
          </cell>
          <cell r="G44">
            <v>0.22196807250805048</v>
          </cell>
        </row>
      </sheetData>
      <sheetData sheetId="1" refreshError="1">
        <row r="4">
          <cell r="A4" t="str">
            <v>in € Millionen</v>
          </cell>
          <cell r="B4">
            <v>2009</v>
          </cell>
          <cell r="C4">
            <v>2007</v>
          </cell>
          <cell r="D4" t="str">
            <v>Veränderung</v>
          </cell>
        </row>
        <row r="5">
          <cell r="A5" t="str">
            <v>Zinsüberschuss</v>
          </cell>
          <cell r="B5">
            <v>1201.9801191800093</v>
          </cell>
          <cell r="C5">
            <v>966.0772612026705</v>
          </cell>
          <cell r="D5">
            <v>0.24418632696484655</v>
          </cell>
        </row>
        <row r="6">
          <cell r="A6" t="str">
            <v>Kreditrisikovorsorgen</v>
          </cell>
          <cell r="B6">
            <v>-376.409961807</v>
          </cell>
          <cell r="C6">
            <v>-90.8506830956973</v>
          </cell>
          <cell r="D6">
            <v>3.1431715093491333</v>
          </cell>
        </row>
        <row r="7">
          <cell r="A7" t="str">
            <v>Zinsüberschuss nach Kreditrisikovorsorgen</v>
          </cell>
          <cell r="B7">
            <v>825.5701573730092</v>
          </cell>
          <cell r="C7">
            <v>875.2265781069731</v>
          </cell>
          <cell r="D7">
            <v>-0.05673550366965052</v>
          </cell>
        </row>
        <row r="8">
          <cell r="A8" t="str">
            <v>Provisionsüberschuss</v>
          </cell>
          <cell r="B8">
            <v>609.5644423154162</v>
          </cell>
          <cell r="C8">
            <v>488.5360081982261</v>
          </cell>
          <cell r="D8">
            <v>0.24773697759466295</v>
          </cell>
        </row>
        <row r="9">
          <cell r="A9" t="str">
            <v>Handelsergebnis</v>
          </cell>
          <cell r="B9">
            <v>21.716605835</v>
          </cell>
          <cell r="C9">
            <v>21.31412685</v>
          </cell>
          <cell r="D9">
            <v>0.01888320304333746</v>
          </cell>
        </row>
        <row r="10">
          <cell r="A10" t="str">
            <v>Ergebnis aus derivativen Finanzinstrumenten</v>
          </cell>
          <cell r="B10">
            <v>-1.0302200000000001</v>
          </cell>
          <cell r="C10">
            <v>0.31896800000000003</v>
          </cell>
          <cell r="D10" t="str">
            <v>-</v>
          </cell>
        </row>
        <row r="11">
          <cell r="A11" t="str">
            <v>Ergebnis aus Finanzinvestitionen</v>
          </cell>
          <cell r="B11">
            <v>-22.140532411</v>
          </cell>
          <cell r="C11">
            <v>0.737413143</v>
          </cell>
          <cell r="D11" t="str">
            <v>-</v>
          </cell>
        </row>
        <row r="12">
          <cell r="A12" t="str">
            <v>Verwaltungsaufwendungen</v>
          </cell>
          <cell r="B12">
            <v>-618.8090561356737</v>
          </cell>
          <cell r="C12">
            <v>-555.530276564848</v>
          </cell>
          <cell r="D12">
            <v>0.11390698624405049</v>
          </cell>
        </row>
        <row r="13">
          <cell r="A13" t="str">
            <v>Sonstiges betriebliches Ergebnis</v>
          </cell>
          <cell r="B13">
            <v>42.75958224952299</v>
          </cell>
          <cell r="C13">
            <v>17.023203386000002</v>
          </cell>
          <cell r="D13">
            <v>1.5118411194387047</v>
          </cell>
        </row>
        <row r="14">
          <cell r="A14" t="str">
            <v>Periodenüberschuss vor Steuern</v>
          </cell>
          <cell r="B14">
            <v>857.6309792262749</v>
          </cell>
          <cell r="C14">
            <v>847.6260211193515</v>
          </cell>
          <cell r="D14">
            <v>0.01180350515161277</v>
          </cell>
        </row>
        <row r="15">
          <cell r="A15" t="str">
            <v>Anteil am Ergebnis vor Steuern</v>
          </cell>
          <cell r="B15">
            <v>1.7508379568273502</v>
          </cell>
          <cell r="C15">
            <v>0.5708597680840997</v>
          </cell>
          <cell r="D15" t="str">
            <v>118,0 PP</v>
          </cell>
        </row>
        <row r="16">
          <cell r="A16" t="str">
            <v>Risikoaktiva (Kreditrisiko)</v>
          </cell>
          <cell r="B16">
            <v>44605.57235108</v>
          </cell>
          <cell r="C16">
            <v>39747.69936607563</v>
          </cell>
          <cell r="D16">
            <v>0.12221771479811827</v>
          </cell>
        </row>
        <row r="17">
          <cell r="A17" t="str">
            <v>Gesamtes Eigenmittelerfordernis</v>
          </cell>
          <cell r="B17">
            <v>3764.6357599295334</v>
          </cell>
          <cell r="C17">
            <v>3179.8159492860505</v>
          </cell>
          <cell r="D17">
            <v>0.18391624545904617</v>
          </cell>
        </row>
        <row r="18">
          <cell r="A18" t="str">
            <v>Durchschnittliche Mitarbeiterzahl</v>
          </cell>
          <cell r="B18">
            <v>9649.285665565705</v>
          </cell>
          <cell r="C18">
            <v>8642.452339381267</v>
          </cell>
          <cell r="D18">
            <v>0.11649856853668461</v>
          </cell>
        </row>
        <row r="19">
          <cell r="A19" t="str">
            <v>Cost/Income Ratio</v>
          </cell>
          <cell r="B19">
            <v>0.32985192529145985</v>
          </cell>
          <cell r="C19">
            <v>0.3721022495318731</v>
          </cell>
          <cell r="D19" t="str">
            <v>-4,2 PP</v>
          </cell>
        </row>
        <row r="20">
          <cell r="A20" t="str">
            <v>Durchschnittliches Eigenkapital</v>
          </cell>
          <cell r="B20">
            <v>4112.468878479956</v>
          </cell>
          <cell r="C20">
            <v>2839.5209019829986</v>
          </cell>
          <cell r="D20">
            <v>0.4482967445698274</v>
          </cell>
        </row>
        <row r="21">
          <cell r="A21" t="str">
            <v>Return on Equity vor Steuern</v>
          </cell>
          <cell r="B21">
            <v>0.8817248826827562</v>
          </cell>
          <cell r="C21">
            <v>0.2876355897873425</v>
          </cell>
          <cell r="D21" t="str">
            <v>59,4 PP</v>
          </cell>
        </row>
        <row r="27">
          <cell r="A27" t="str">
            <v>in € Millionen</v>
          </cell>
          <cell r="B27">
            <v>2009</v>
          </cell>
          <cell r="C27">
            <v>2007</v>
          </cell>
          <cell r="D27" t="str">
            <v>Veränderung</v>
          </cell>
        </row>
        <row r="28">
          <cell r="A28" t="str">
            <v>Zinsüberschuss</v>
          </cell>
          <cell r="B28">
            <v>352.17774488200314</v>
          </cell>
          <cell r="C28">
            <v>233.39769846921874</v>
          </cell>
          <cell r="D28">
            <v>0.5089169567301861</v>
          </cell>
        </row>
        <row r="29">
          <cell r="A29" t="str">
            <v>Kreditrisikovorsorgen</v>
          </cell>
          <cell r="B29">
            <v>-267.037897025</v>
          </cell>
          <cell r="C29">
            <v>-0.9922234538910185</v>
          </cell>
          <cell r="D29">
            <v>268.13080514052257</v>
          </cell>
        </row>
        <row r="30">
          <cell r="A30" t="str">
            <v>Zinsüberschuss nach Kreditrisikovorsorgen</v>
          </cell>
          <cell r="B30">
            <v>85.1398478570031</v>
          </cell>
          <cell r="C30">
            <v>232.4054750153277</v>
          </cell>
          <cell r="D30">
            <v>-0.633658166394798</v>
          </cell>
        </row>
        <row r="31">
          <cell r="A31" t="str">
            <v>Provisionsüberschuss</v>
          </cell>
          <cell r="B31">
            <v>183.32863946763854</v>
          </cell>
          <cell r="C31">
            <v>154.9612227242904</v>
          </cell>
          <cell r="D31">
            <v>0.18306138945366945</v>
          </cell>
        </row>
        <row r="32">
          <cell r="A32" t="str">
            <v>Handelsergebnis</v>
          </cell>
          <cell r="B32">
            <v>26.341057251</v>
          </cell>
          <cell r="C32">
            <v>23.360193445</v>
          </cell>
          <cell r="D32">
            <v>0.12760441445051574</v>
          </cell>
        </row>
        <row r="33">
          <cell r="A33" t="str">
            <v>Ergebnis aus derivativen Finanzinstrumenten</v>
          </cell>
          <cell r="B33">
            <v>-229.06995224099998</v>
          </cell>
          <cell r="C33">
            <v>0.07645400000000001</v>
          </cell>
          <cell r="D33" t="str">
            <v>-</v>
          </cell>
        </row>
        <row r="34">
          <cell r="A34" t="str">
            <v>Ergebnis aus Finanzinvestitionen</v>
          </cell>
          <cell r="B34">
            <v>-422.776226707</v>
          </cell>
          <cell r="C34">
            <v>-52.600169053</v>
          </cell>
          <cell r="D34">
            <v>7.037545017792816</v>
          </cell>
        </row>
        <row r="35">
          <cell r="A35" t="str">
            <v>Verwaltungsaufwendungen</v>
          </cell>
          <cell r="B35">
            <v>-178.18463374762752</v>
          </cell>
          <cell r="C35">
            <v>-162.61323835068566</v>
          </cell>
          <cell r="D35">
            <v>0.09575724310563927</v>
          </cell>
        </row>
        <row r="36">
          <cell r="A36" t="str">
            <v>Sonstiges betriebliches Ergebnis</v>
          </cell>
          <cell r="B36">
            <v>1.840277184570805</v>
          </cell>
          <cell r="C36">
            <v>2.227154326</v>
          </cell>
          <cell r="D36">
            <v>-0.1737091753870652</v>
          </cell>
        </row>
        <row r="37">
          <cell r="A37" t="str">
            <v>Periodenüberschuss vor Steuern</v>
          </cell>
          <cell r="B37">
            <v>-533.3809909354151</v>
          </cell>
          <cell r="C37">
            <v>197.81709210693248</v>
          </cell>
          <cell r="D37" t="str">
            <v>-</v>
          </cell>
        </row>
        <row r="38">
          <cell r="A38" t="str">
            <v>Anteil am Ergebnis vor Steuern</v>
          </cell>
          <cell r="B38">
            <v>-1.0888875367146942</v>
          </cell>
          <cell r="C38">
            <v>0.13322599414079778</v>
          </cell>
          <cell r="D38" t="str">
            <v>-122,2 PP</v>
          </cell>
        </row>
        <row r="39">
          <cell r="A39" t="str">
            <v>Risikoaktiva (Kreditrisiko)</v>
          </cell>
          <cell r="B39">
            <v>14133.693315399998</v>
          </cell>
          <cell r="C39">
            <v>15006.492209907716</v>
          </cell>
          <cell r="D39">
            <v>-0.05816141989075041</v>
          </cell>
        </row>
        <row r="40">
          <cell r="A40" t="str">
            <v>Gesamtes Eigenmittelerfordernis</v>
          </cell>
          <cell r="B40">
            <v>1189.914127608049</v>
          </cell>
          <cell r="C40">
            <v>1200.519376792617</v>
          </cell>
          <cell r="D40">
            <v>-0.008833884225094013</v>
          </cell>
        </row>
        <row r="41">
          <cell r="A41" t="str">
            <v>Durchschnittliche Mitarbeiterzahl</v>
          </cell>
          <cell r="B41">
            <v>2662.231695543761</v>
          </cell>
          <cell r="C41">
            <v>2408.16508261202</v>
          </cell>
          <cell r="D41">
            <v>0.1055021579567823</v>
          </cell>
        </row>
        <row r="42">
          <cell r="A42" t="str">
            <v>Cost/Income Ratio</v>
          </cell>
          <cell r="B42">
            <v>0.3161052260134889</v>
          </cell>
          <cell r="C42">
            <v>0.3928365842201316</v>
          </cell>
          <cell r="D42" t="str">
            <v>-7,7 PP</v>
          </cell>
        </row>
        <row r="43">
          <cell r="A43" t="str">
            <v>Durchschnittliches Eigenkapital</v>
          </cell>
          <cell r="B43">
            <v>1303.074276013754</v>
          </cell>
          <cell r="C43">
            <v>1072.043136460028</v>
          </cell>
          <cell r="D43">
            <v>0.2155054509435217</v>
          </cell>
        </row>
        <row r="44">
          <cell r="A44" t="str">
            <v>Return on Equity vor Steuern</v>
          </cell>
          <cell r="B44">
            <v>-1.8127309376234784</v>
          </cell>
          <cell r="C44">
            <v>0.20504526208540924</v>
          </cell>
          <cell r="D44" t="str">
            <v>-201,8 PP</v>
          </cell>
        </row>
        <row r="50">
          <cell r="A50" t="str">
            <v>in € Millionen</v>
          </cell>
          <cell r="B50">
            <v>2009</v>
          </cell>
          <cell r="C50">
            <v>2007</v>
          </cell>
          <cell r="D50" t="str">
            <v>Veränderung</v>
          </cell>
        </row>
        <row r="51">
          <cell r="A51" t="str">
            <v>Zinsüberschuss</v>
          </cell>
          <cell r="B51">
            <v>1786.344835010777</v>
          </cell>
          <cell r="C51">
            <v>1441.5816014371137</v>
          </cell>
          <cell r="D51">
            <v>0.239156238696421</v>
          </cell>
        </row>
        <row r="52">
          <cell r="A52" t="str">
            <v>Kreditrisikovorsorgen</v>
          </cell>
          <cell r="B52">
            <v>-508.243860513</v>
          </cell>
          <cell r="C52">
            <v>-209.8380493105407</v>
          </cell>
          <cell r="D52">
            <v>1.4220767500599791</v>
          </cell>
        </row>
        <row r="53">
          <cell r="A53" t="str">
            <v>Zinsüberschuss nach Kreditrisikovorsorgen</v>
          </cell>
          <cell r="B53">
            <v>1278.1009744977769</v>
          </cell>
          <cell r="C53">
            <v>1231.743552126573</v>
          </cell>
          <cell r="D53">
            <v>0.03763561196741727</v>
          </cell>
        </row>
        <row r="54">
          <cell r="A54" t="str">
            <v>Provisionsüberschuss</v>
          </cell>
          <cell r="B54">
            <v>971.1932568542084</v>
          </cell>
          <cell r="C54">
            <v>814.3839732537234</v>
          </cell>
          <cell r="D54">
            <v>0.19254956967532388</v>
          </cell>
        </row>
        <row r="55">
          <cell r="A55" t="str">
            <v>Handelsergebnis</v>
          </cell>
          <cell r="B55">
            <v>-0.45339952199999983</v>
          </cell>
          <cell r="C55">
            <v>5.265283234000001</v>
          </cell>
          <cell r="D55" t="str">
            <v>-</v>
          </cell>
        </row>
        <row r="56">
          <cell r="A56" t="str">
            <v>Ergebnis aus derivativen Finanzinstrumenten</v>
          </cell>
          <cell r="B56">
            <v>-0.110764</v>
          </cell>
          <cell r="C56">
            <v>-8.620008699</v>
          </cell>
          <cell r="D56">
            <v>-0.9871503609952448</v>
          </cell>
        </row>
        <row r="57">
          <cell r="A57" t="str">
            <v>Ergebnis aus Finanzinvestitionen</v>
          </cell>
          <cell r="B57">
            <v>0.09442426899999999</v>
          </cell>
          <cell r="C57">
            <v>0.07654828900000002</v>
          </cell>
          <cell r="D57">
            <v>0.23352553314418256</v>
          </cell>
        </row>
        <row r="58">
          <cell r="A58" t="str">
            <v>Verwaltungsaufwendungen</v>
          </cell>
          <cell r="B58">
            <v>-1896.2494906889442</v>
          </cell>
          <cell r="C58">
            <v>-1560.9522547312486</v>
          </cell>
          <cell r="D58">
            <v>0.21480300562775656</v>
          </cell>
        </row>
        <row r="59">
          <cell r="A59" t="str">
            <v>Sonstiges betriebliches Ergebnis</v>
          </cell>
          <cell r="B59">
            <v>10.172448082137285</v>
          </cell>
          <cell r="C59">
            <v>12.984048376999999</v>
          </cell>
          <cell r="D59">
            <v>-0.21654265397248484</v>
          </cell>
        </row>
        <row r="60">
          <cell r="A60" t="str">
            <v>Periodenüberschuss vor Steuern</v>
          </cell>
          <cell r="B60">
            <v>362.74744949217825</v>
          </cell>
          <cell r="C60">
            <v>494.8811418500475</v>
          </cell>
          <cell r="D60">
            <v>-0.26700086381126786</v>
          </cell>
        </row>
        <row r="61">
          <cell r="A61" t="str">
            <v>Anteil am Ergebnis vor Steuern</v>
          </cell>
          <cell r="B61">
            <v>0.740542282983054</v>
          </cell>
          <cell r="C61">
            <v>0.33329289902242576</v>
          </cell>
          <cell r="D61" t="str">
            <v>40,7 PP</v>
          </cell>
        </row>
        <row r="62">
          <cell r="A62" t="str">
            <v>Risikoaktiva (Kreditrisiko)</v>
          </cell>
          <cell r="B62">
            <v>19578.792386000005</v>
          </cell>
          <cell r="C62">
            <v>19715.22073354481</v>
          </cell>
          <cell r="D62">
            <v>-0.006919950295696031</v>
          </cell>
        </row>
        <row r="63">
          <cell r="A63" t="str">
            <v>Gesamtes Eigenmittelerfordernis</v>
          </cell>
          <cell r="B63">
            <v>1842.0522159302836</v>
          </cell>
          <cell r="C63">
            <v>1577.2176586835847</v>
          </cell>
          <cell r="D63">
            <v>0.16791249818223664</v>
          </cell>
        </row>
        <row r="64">
          <cell r="A64" t="str">
            <v>Durchschnittliche Mitarbeiterzahl</v>
          </cell>
          <cell r="B64">
            <v>46017.60079848777</v>
          </cell>
          <cell r="C64">
            <v>41818.151876450844</v>
          </cell>
          <cell r="D64">
            <v>0.10042167655911571</v>
          </cell>
        </row>
        <row r="65">
          <cell r="A65" t="str">
            <v>Cost/Income Ratio</v>
          </cell>
          <cell r="B65">
            <v>0.6852451342478534</v>
          </cell>
          <cell r="C65">
            <v>0.686369722758328</v>
          </cell>
          <cell r="D65" t="str">
            <v>-0,1 PP</v>
          </cell>
        </row>
        <row r="66">
          <cell r="A66" t="str">
            <v>Durchschnittliches Eigenkapital</v>
          </cell>
          <cell r="B66">
            <v>1805.092281563244</v>
          </cell>
          <cell r="C66">
            <v>1408.4282173042977</v>
          </cell>
          <cell r="D66">
            <v>0.28163598214338026</v>
          </cell>
        </row>
        <row r="67">
          <cell r="A67" t="str">
            <v>Return on Equity vor Steuern</v>
          </cell>
          <cell r="B67">
            <v>0.9044648059800291</v>
          </cell>
          <cell r="C67">
            <v>0.386012714481573</v>
          </cell>
          <cell r="D67" t="str">
            <v>51,8 PP</v>
          </cell>
        </row>
        <row r="73">
          <cell r="A73" t="str">
            <v>in € Millionen</v>
          </cell>
          <cell r="B73">
            <v>2009</v>
          </cell>
          <cell r="C73">
            <v>2007</v>
          </cell>
          <cell r="D73" t="str">
            <v>Veränderung</v>
          </cell>
        </row>
        <row r="74">
          <cell r="A74" t="str">
            <v>Zinsüberschuss</v>
          </cell>
          <cell r="B74">
            <v>206.0489464561325</v>
          </cell>
          <cell r="C74">
            <v>156.927667232382</v>
          </cell>
          <cell r="D74">
            <v>0.3130186033480675</v>
          </cell>
        </row>
        <row r="75">
          <cell r="A75" t="str">
            <v>Kreditrisikovorsorgen</v>
          </cell>
          <cell r="B75">
            <v>-3.033304225</v>
          </cell>
          <cell r="C75">
            <v>-0.46978547601742393</v>
          </cell>
          <cell r="D75">
            <v>5.456785873234399</v>
          </cell>
        </row>
        <row r="76">
          <cell r="A76" t="str">
            <v>Zinsüberschuss nach Kreditrisikovorsorgen</v>
          </cell>
          <cell r="B76">
            <v>203.01564223113252</v>
          </cell>
          <cell r="C76">
            <v>156.45788175636457</v>
          </cell>
          <cell r="D76">
            <v>0.2975737620381915</v>
          </cell>
        </row>
        <row r="77">
          <cell r="A77" t="str">
            <v>Provisionsüberschuss</v>
          </cell>
          <cell r="B77">
            <v>-23.311572510805934</v>
          </cell>
          <cell r="C77">
            <v>26.405006191321107</v>
          </cell>
          <cell r="D77" t="str">
            <v>-</v>
          </cell>
        </row>
        <row r="78">
          <cell r="A78" t="str">
            <v>Handelsergebnis</v>
          </cell>
          <cell r="B78">
            <v>-25.39783153699998</v>
          </cell>
          <cell r="C78">
            <v>49.725223929000016</v>
          </cell>
          <cell r="D78" t="str">
            <v>-</v>
          </cell>
        </row>
        <row r="79">
          <cell r="A79" t="str">
            <v>Ergebnis aus derivativen Finanzinstrumenten</v>
          </cell>
          <cell r="B79">
            <v>82.448080376</v>
          </cell>
          <cell r="C79">
            <v>-15.184452301</v>
          </cell>
          <cell r="D79" t="str">
            <v>-</v>
          </cell>
        </row>
        <row r="80">
          <cell r="A80" t="str">
            <v>Ergebnis aus Finanzinvestitionen</v>
          </cell>
          <cell r="B80">
            <v>-669.0800645080001</v>
          </cell>
          <cell r="C80">
            <v>-159.813116301</v>
          </cell>
          <cell r="D80">
            <v>3.1866404960642987</v>
          </cell>
        </row>
        <row r="81">
          <cell r="A81" t="str">
            <v>Verwaltungsaufwendungen</v>
          </cell>
          <cell r="B81">
            <v>-200.51618220545961</v>
          </cell>
          <cell r="C81">
            <v>-160.25683851116247</v>
          </cell>
          <cell r="D81">
            <v>0.25121763332110736</v>
          </cell>
        </row>
        <row r="82">
          <cell r="A82" t="str">
            <v>Sonstiges betriebliches Ergebnis</v>
          </cell>
          <cell r="B82">
            <v>-0.2602113279305506</v>
          </cell>
          <cell r="C82">
            <v>0.089889384</v>
          </cell>
          <cell r="D82" t="str">
            <v>-</v>
          </cell>
        </row>
        <row r="83">
          <cell r="A83" t="str">
            <v>Periodenüberschuss vor Steuern</v>
          </cell>
          <cell r="B83">
            <v>-633.1021394820635</v>
          </cell>
          <cell r="C83">
            <v>-102.5764058524768</v>
          </cell>
          <cell r="D83">
            <v>5.172005484307742</v>
          </cell>
        </row>
        <row r="84">
          <cell r="A84" t="str">
            <v>Anteil am Ergebnis vor Steuern</v>
          </cell>
          <cell r="B84">
            <v>-1.2924664374342143</v>
          </cell>
          <cell r="C84">
            <v>-0.06908322986417638</v>
          </cell>
          <cell r="D84" t="str">
            <v>-122,3 PP</v>
          </cell>
        </row>
        <row r="85">
          <cell r="A85" t="str">
            <v>Risikoaktiva (Kreditrisiko)</v>
          </cell>
          <cell r="B85">
            <v>5125.6717982</v>
          </cell>
          <cell r="C85">
            <v>3759.3052922536463</v>
          </cell>
          <cell r="D85">
            <v>0.3634625016387636</v>
          </cell>
        </row>
        <row r="86">
          <cell r="A86" t="str">
            <v>Gesamtes Eigenmittelerfordernis</v>
          </cell>
          <cell r="B86">
            <v>1229.6150147918047</v>
          </cell>
          <cell r="C86">
            <v>1144.5264233802918</v>
          </cell>
          <cell r="D86">
            <v>0.07434392922114341</v>
          </cell>
        </row>
        <row r="87">
          <cell r="A87" t="str">
            <v>Durchschnittliche Mitarbeiterzahl</v>
          </cell>
          <cell r="B87">
            <v>2578.6315507964123</v>
          </cell>
          <cell r="C87">
            <v>2147.8480828130414</v>
          </cell>
          <cell r="D87">
            <v>0.20056514770782718</v>
          </cell>
        </row>
        <row r="88">
          <cell r="A88" t="str">
            <v>Cost/Income Ratio</v>
          </cell>
          <cell r="B88">
            <v>1.2765281137009161</v>
          </cell>
          <cell r="C88">
            <v>0.6873616119381938</v>
          </cell>
          <cell r="D88" t="str">
            <v>58,9 PP</v>
          </cell>
        </row>
        <row r="89">
          <cell r="A89" t="str">
            <v>Durchschnittliches Eigenkapital</v>
          </cell>
          <cell r="B89">
            <v>472.56799185291754</v>
          </cell>
          <cell r="C89">
            <v>1022.042392984999</v>
          </cell>
          <cell r="D89">
            <v>-0.5376238841984575</v>
          </cell>
        </row>
        <row r="90">
          <cell r="A90" t="str">
            <v>Return on Equity vor Steuern</v>
          </cell>
          <cell r="B90">
            <v>-2.3444009722781636</v>
          </cell>
          <cell r="C90">
            <v>-0.08938003544474118</v>
          </cell>
          <cell r="D90" t="str">
            <v>-225,5 PP</v>
          </cell>
        </row>
        <row r="96">
          <cell r="A96" t="str">
            <v>in € Millionen</v>
          </cell>
          <cell r="B96">
            <v>2009</v>
          </cell>
          <cell r="C96">
            <v>2007</v>
          </cell>
          <cell r="D96" t="str">
            <v>Veränderung</v>
          </cell>
        </row>
        <row r="97">
          <cell r="A97" t="str">
            <v>Zinsüberschuss</v>
          </cell>
          <cell r="B97">
            <v>463.7585294710775</v>
          </cell>
          <cell r="C97">
            <v>144.2349526586144</v>
          </cell>
          <cell r="D97">
            <v>2.2152992109252074</v>
          </cell>
        </row>
        <row r="98">
          <cell r="A98" t="str">
            <v>Kreditrisikovorsorgen</v>
          </cell>
          <cell r="B98">
            <v>-1.438237437</v>
          </cell>
          <cell r="C98">
            <v>-5.437030663853594</v>
          </cell>
          <cell r="D98">
            <v>-0.7354737308064724</v>
          </cell>
        </row>
        <row r="99">
          <cell r="A99" t="str">
            <v>Zinsüberschuss nach Kreditrisikovorsorgen</v>
          </cell>
          <cell r="B99">
            <v>462.3202920340775</v>
          </cell>
          <cell r="C99">
            <v>138.79792199476077</v>
          </cell>
          <cell r="D99">
            <v>2.330887706312554</v>
          </cell>
        </row>
        <row r="100">
          <cell r="A100" t="str">
            <v>Provisionsüberschuss</v>
          </cell>
          <cell r="B100">
            <v>21.50670687354267</v>
          </cell>
          <cell r="C100">
            <v>31.385208632438992</v>
          </cell>
          <cell r="D100">
            <v>-0.31475023392663204</v>
          </cell>
        </row>
        <row r="101">
          <cell r="A101" t="str">
            <v>Handelsergebnis</v>
          </cell>
          <cell r="B101">
            <v>-2.8429170270000004</v>
          </cell>
          <cell r="C101">
            <v>-5.182867458</v>
          </cell>
          <cell r="D101">
            <v>-0.45147796079333957</v>
          </cell>
        </row>
        <row r="102">
          <cell r="A102" t="str">
            <v>Ergebnis aus derivativen Finanzinstrumenten</v>
          </cell>
          <cell r="B102">
            <v>-1.4071779999999998</v>
          </cell>
          <cell r="C102">
            <v>0.38293899999999864</v>
          </cell>
          <cell r="D102" t="str">
            <v>-</v>
          </cell>
        </row>
        <row r="103">
          <cell r="A103" t="str">
            <v>Ergebnis aus Finanzinvestitionen</v>
          </cell>
          <cell r="B103">
            <v>118.40589906200002</v>
          </cell>
          <cell r="C103">
            <v>-2.5629140780000115</v>
          </cell>
          <cell r="D103" t="str">
            <v>-</v>
          </cell>
        </row>
        <row r="104">
          <cell r="A104" t="str">
            <v>Verwaltungsaufwendungen</v>
          </cell>
          <cell r="B104">
            <v>-223.22725922229523</v>
          </cell>
          <cell r="C104">
            <v>-205.68924284205545</v>
          </cell>
          <cell r="D104">
            <v>0.0852646260830805</v>
          </cell>
        </row>
        <row r="105">
          <cell r="A105" t="str">
            <v>Sonstiges betriebliches Ergebnis</v>
          </cell>
          <cell r="B105">
            <v>53.59908881169945</v>
          </cell>
          <cell r="C105">
            <v>63.490193526999995</v>
          </cell>
          <cell r="D105">
            <v>-0.1557894875701431</v>
          </cell>
        </row>
        <row r="106">
          <cell r="A106" t="str">
            <v>Ergebnis aus Endkonsolidierungen</v>
          </cell>
          <cell r="B106">
            <v>7.590363</v>
          </cell>
          <cell r="C106">
            <v>26.454451000000002</v>
          </cell>
          <cell r="D106">
            <v>-0.7130780374160854</v>
          </cell>
        </row>
        <row r="107">
          <cell r="A107" t="str">
            <v>Periodenüberschuss vor Steuern</v>
          </cell>
          <cell r="B107">
            <v>435.94499553202445</v>
          </cell>
          <cell r="C107">
            <v>47.075689776144344</v>
          </cell>
          <cell r="D107">
            <v>8.260512115808446</v>
          </cell>
        </row>
        <row r="108">
          <cell r="A108" t="str">
            <v>Anteil am Ergebnis vor Steuern</v>
          </cell>
          <cell r="B108">
            <v>0.8899737343385066</v>
          </cell>
          <cell r="C108">
            <v>0.031704568616853245</v>
          </cell>
          <cell r="D108" t="str">
            <v>85,8 PP</v>
          </cell>
        </row>
        <row r="109">
          <cell r="A109" t="str">
            <v>Risikoaktiva (Kreditrisiko)</v>
          </cell>
          <cell r="B109">
            <v>5762.511236319999</v>
          </cell>
          <cell r="C109">
            <v>4861.819898218198</v>
          </cell>
          <cell r="D109">
            <v>0.18525806322687788</v>
          </cell>
        </row>
        <row r="110">
          <cell r="A110" t="str">
            <v>Gesamtes Eigenmittelerfordernis</v>
          </cell>
          <cell r="B110">
            <v>491.63616870032973</v>
          </cell>
          <cell r="C110">
            <v>388.94559185745584</v>
          </cell>
          <cell r="D110">
            <v>0.26402298674337166</v>
          </cell>
        </row>
        <row r="111">
          <cell r="A111" t="str">
            <v>Durchschnittliche Mitarbeiterzahl</v>
          </cell>
          <cell r="B111">
            <v>3722.2502896063415</v>
          </cell>
          <cell r="C111">
            <v>3391.3826187428413</v>
          </cell>
          <cell r="D111">
            <v>0.09756129226909538</v>
          </cell>
        </row>
        <row r="112">
          <cell r="A112" t="str">
            <v>Cost/Income Ratio</v>
          </cell>
          <cell r="B112">
            <v>0.41645213388275676</v>
          </cell>
          <cell r="C112" t="str">
            <v>neg.</v>
          </cell>
        </row>
        <row r="113">
          <cell r="A113" t="str">
            <v>Durchschnittliches Eigenkapital</v>
          </cell>
          <cell r="B113">
            <v>531.2822338593592</v>
          </cell>
          <cell r="C113">
            <v>347.32171780614044</v>
          </cell>
          <cell r="D113">
            <v>0.5296545151717156</v>
          </cell>
        </row>
        <row r="114">
          <cell r="A114" t="str">
            <v>Return on Equity vor Steuern</v>
          </cell>
          <cell r="B114">
            <v>3.6915100038780264</v>
          </cell>
          <cell r="C114">
            <v>0.13525294291349743</v>
          </cell>
          <cell r="D114" t="str">
            <v>355,6 PP</v>
          </cell>
        </row>
      </sheetData>
      <sheetData sheetId="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A Neu"/>
      <sheetName val="I.A (korr)"/>
      <sheetName val="I.C (korr)"/>
      <sheetName val="I.B"/>
      <sheetName val="VI"/>
      <sheetName val="Rating Corporate"/>
      <sheetName val="Rating Banks"/>
      <sheetName val="Rating Sovereigns"/>
      <sheetName val="II.a"/>
      <sheetName val="V.c"/>
      <sheetName val="II.b"/>
      <sheetName val="II.c"/>
      <sheetName val="II.b (2)"/>
      <sheetName val="III.a"/>
      <sheetName val="III.a(1)"/>
      <sheetName val="III.b"/>
      <sheetName val="III.c"/>
      <sheetName val="Industry"/>
      <sheetName val="Retail"/>
      <sheetName val="III.c (3)"/>
      <sheetName val="III.c(2)"/>
      <sheetName val="NPL"/>
      <sheetName val="III.d"/>
      <sheetName val="III.e"/>
      <sheetName val="nam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row r="2">
          <cell r="A2">
            <v>1000000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mmary"/>
      <sheetName val="RI"/>
      <sheetName val="PL"/>
      <sheetName val="BS"/>
      <sheetName val="KE"/>
      <sheetName val="GROUP DETAIL"/>
      <sheetName val="QRES"/>
      <sheetName val="QRES (2)"/>
      <sheetName val="ROE"/>
      <sheetName val="GSR"/>
      <sheetName val="Segments"/>
      <sheetName val="BSR"/>
      <sheetName val="MS"/>
      <sheetName val="IPO"/>
      <sheetName val="NWB Tabelle"/>
    </sheetNames>
    <sheetDataSet>
      <sheetData sheetId="0"/>
      <sheetData sheetId="1"/>
      <sheetData sheetId="2"/>
      <sheetData sheetId="3" refreshError="1"/>
      <sheetData sheetId="4"/>
      <sheetData sheetId="5" refreshError="1"/>
      <sheetData sheetId="6"/>
      <sheetData sheetId="7" refreshError="1"/>
      <sheetData sheetId="8" refreshError="1"/>
      <sheetData sheetId="9"/>
      <sheetData sheetId="10"/>
      <sheetData sheetId="11"/>
      <sheetData sheetId="12"/>
      <sheetData sheetId="13" refreshError="1"/>
      <sheetData sheetId="14"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ONA"/>
      <sheetName val="Bilanz KI-Gruppe"/>
      <sheetName val="GraphDaten"/>
      <sheetName val="CA Asset Classes"/>
      <sheetName val="CA-kons"/>
      <sheetName val="HB Konzern"/>
      <sheetName val="HB OpRisk"/>
      <sheetName val="CA LNDB"/>
      <sheetName val="CAD"/>
      <sheetName val="Budget Comp"/>
      <sheetName val="EMSOLL"/>
      <sheetName val="EMIST"/>
      <sheetName val="EM Graph"/>
      <sheetName val="group analysis"/>
      <sheetName val="EMVRE"/>
      <sheetName val="HB"/>
      <sheetName val="OPOS"/>
      <sheetName val="Export CA"/>
      <sheetName val="Export CA Sektor"/>
      <sheetName val="Export GVA"/>
      <sheetName val="Export GVA VM"/>
      <sheetName val="GVA Base"/>
      <sheetName val="GVA BaseVM"/>
      <sheetName val="Export GVA FK"/>
      <sheetName val="Export GVA FK VM"/>
      <sheetName val="TIER2"/>
      <sheetName val="Abwicklungsrisiko"/>
      <sheetName val="OPRISK"/>
      <sheetName val="HANDELSBUCH"/>
      <sheetName val="OpenPos"/>
      <sheetName val="Kontrahenten"/>
      <sheetName val="Tier2 Vergleich"/>
      <sheetName val="BASEL I Vergleich"/>
      <sheetName val="Erfolgsrechnung"/>
    </sheetNames>
    <sheetDataSet>
      <sheetData sheetId="0">
        <row r="5">
          <cell r="C5" t="str">
            <v>Raiffeisen Bank International</v>
          </cell>
        </row>
        <row r="17">
          <cell r="C17">
            <v>20100630</v>
          </cell>
        </row>
      </sheetData>
      <sheetData sheetId="1" refreshError="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MZ"/>
      <sheetName val="TRANS"/>
      <sheetName val="Solvabilität"/>
      <sheetName val="WP-Handelsbuch"/>
      <sheetName val="BGL"/>
      <sheetName val="EM"/>
      <sheetName val="EM-Zsfg"/>
      <sheetName val="Liquidität"/>
      <sheetName val="OffPos"/>
      <sheetName val="GVA"/>
      <sheetName val="Beteiligungen"/>
      <sheetName val="Daten"/>
      <sheetName val="Geschäftsvol. und WP-Handelsb."/>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Konzern"/>
      <sheetName val="QBASE"/>
      <sheetName val="Split"/>
      <sheetName val="NWB"/>
      <sheetName val="RLI"/>
      <sheetName val="Own Funds"/>
      <sheetName val="AdjustedResult"/>
      <sheetName val="PBT"/>
      <sheetName val="PBT Diagramm"/>
      <sheetName val="BST"/>
      <sheetName val="STD"/>
      <sheetName val="BBU"/>
      <sheetName val="XXX"/>
      <sheetName val="Quartals"/>
      <sheetName val="Übersicht"/>
      <sheetName val="OeNB"/>
      <sheetName val="Development"/>
      <sheetName val="Vergleich"/>
      <sheetName val="Budget"/>
      <sheetName val="BudgetGraph"/>
    </sheetNames>
    <sheetDataSet>
      <sheetData sheetId="0" refreshError="1">
        <row r="2">
          <cell r="CF2">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GS 2005"/>
      <sheetName val="GeographicalSegments"/>
      <sheetName val="DETAIL"/>
      <sheetName val="Graph (G)"/>
      <sheetName val="BGL"/>
      <sheetName val="REFI"/>
      <sheetName val="SC GS"/>
      <sheetName val="IntRep"/>
      <sheetName val="EM-SOLL netto"/>
      <sheetName val="Graph"/>
    </sheetNames>
    <sheetDataSet>
      <sheetData sheetId="0" refreshError="1"/>
      <sheetData sheetId="1" refreshError="1"/>
      <sheetData sheetId="2" refreshError="1"/>
      <sheetData sheetId="3" refreshError="1"/>
      <sheetData sheetId="4" refreshError="1"/>
      <sheetData sheetId="5" refreshError="1">
        <row r="6">
          <cell r="E6">
            <v>0.5077</v>
          </cell>
        </row>
        <row r="7">
          <cell r="E7">
            <v>0.4928</v>
          </cell>
        </row>
        <row r="35">
          <cell r="E35">
            <v>0.573</v>
          </cell>
        </row>
        <row r="102">
          <cell r="E102">
            <v>0.6532</v>
          </cell>
        </row>
      </sheetData>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ATENBASIS"/>
      <sheetName val="EM-Entwicklung"/>
      <sheetName val="FX Table"/>
      <sheetName val="ROE Tables"/>
      <sheetName val="ROE - Graphik"/>
      <sheetName val="PBT Graph"/>
      <sheetName val="PAT Graph"/>
      <sheetName val="#BEZUG"/>
    </sheetNames>
    <sheetDataSet>
      <sheetData sheetId="0" refreshError="1">
        <row r="66">
          <cell r="B66">
            <v>0.0473</v>
          </cell>
        </row>
      </sheetData>
      <sheetData sheetId="1" refreshError="1"/>
      <sheetData sheetId="2" refreshError="1"/>
      <sheetData sheetId="3" refreshError="1">
        <row r="2">
          <cell r="A2" t="str">
            <v>ROE after tax</v>
          </cell>
          <cell r="B2" t="str">
            <v>RZB Group</v>
          </cell>
          <cell r="C2" t="str">
            <v>RZB AG</v>
          </cell>
          <cell r="D2" t="str">
            <v>RI Group</v>
          </cell>
        </row>
        <row r="3">
          <cell r="A3" t="str">
            <v>Actual 2008 (bar 3)</v>
          </cell>
          <cell r="B3">
            <v>0.05592097755446884</v>
          </cell>
          <cell r="C3">
            <v>-0.06381515882469675</v>
          </cell>
          <cell r="D3">
            <v>0.17004592499383042</v>
          </cell>
        </row>
        <row r="4">
          <cell r="A4" t="str">
            <v>Budget 2008 (bar 2)</v>
          </cell>
          <cell r="B4">
            <v>0.19165952789640697</v>
          </cell>
          <cell r="C4">
            <v>0.14596424412094064</v>
          </cell>
          <cell r="D4">
            <v>0.1764166254554342</v>
          </cell>
        </row>
        <row r="5">
          <cell r="A5" t="str">
            <v>Actual 2007 (bar 1)</v>
          </cell>
          <cell r="B5">
            <v>0.17790564619235955</v>
          </cell>
          <cell r="C5">
            <v>0.14040131010586968</v>
          </cell>
          <cell r="D5">
            <v>0.2015051723060319</v>
          </cell>
        </row>
        <row r="9">
          <cell r="A9" t="str">
            <v>ROSC 7%</v>
          </cell>
          <cell r="B9" t="str">
            <v>RZB Group</v>
          </cell>
          <cell r="C9" t="str">
            <v>RZB AG</v>
          </cell>
          <cell r="D9" t="str">
            <v>RI Group</v>
          </cell>
        </row>
        <row r="10">
          <cell r="A10" t="str">
            <v>Actual 2008</v>
          </cell>
          <cell r="B10">
            <v>0.059899618835979954</v>
          </cell>
          <cell r="C10">
            <v>-0.04828226651321372</v>
          </cell>
          <cell r="D10">
            <v>0.047511322045212086</v>
          </cell>
        </row>
        <row r="11">
          <cell r="A11" t="str">
            <v>Budget 2008</v>
          </cell>
          <cell r="B11">
            <v>0.20441536160669577</v>
          </cell>
          <cell r="C11">
            <v>0.12588924294307868</v>
          </cell>
          <cell r="D11">
            <v>0.37672746265376317</v>
          </cell>
        </row>
        <row r="12">
          <cell r="A12" t="str">
            <v>Actual 2007</v>
          </cell>
          <cell r="B12">
            <v>0.19621546057909542</v>
          </cell>
          <cell r="C12">
            <v>0.1338187454187592</v>
          </cell>
          <cell r="D12">
            <v>0.2833116839026285</v>
          </cell>
        </row>
      </sheetData>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chäftsbericht"/>
      <sheetName val="Bilanz KI-Gruppe"/>
      <sheetName val="KK"/>
      <sheetName val="Dividenden"/>
      <sheetName val="ALL"/>
      <sheetName val="ABZUG-23"/>
      <sheetName val="EQ"/>
      <sheetName val="ALL RI"/>
      <sheetName val="ALLold"/>
      <sheetName val="ALLRIold"/>
      <sheetName val="tradingbook"/>
      <sheetName val="consolidation"/>
      <sheetName val="openpos"/>
      <sheetName val="ownfunds"/>
      <sheetName val="EM-SOLL Check"/>
      <sheetName val="EM-SOLL netto"/>
      <sheetName val="BUDGET COMP"/>
      <sheetName val="DATA"/>
      <sheetName val="EM 2006"/>
      <sheetName val="EM-BEITRAG"/>
      <sheetName val="oposrzb"/>
      <sheetName val="KIKONS"/>
    </sheetNames>
    <sheetDataSet>
      <sheetData sheetId="0"/>
      <sheetData sheetId="1"/>
      <sheetData sheetId="2" refreshError="1">
        <row r="267">
          <cell r="C267" t="str">
            <v>FI</v>
          </cell>
          <cell r="E267">
            <v>0</v>
          </cell>
          <cell r="F267">
            <v>5</v>
          </cell>
          <cell r="G267">
            <v>0.153</v>
          </cell>
          <cell r="H267">
            <v>0.153</v>
          </cell>
          <cell r="I267">
            <v>4.847</v>
          </cell>
          <cell r="J267">
            <v>0</v>
          </cell>
        </row>
      </sheetData>
      <sheetData sheetId="3"/>
      <sheetData sheetId="4"/>
      <sheetData sheetId="5" refreshError="1">
        <row r="47">
          <cell r="E47">
            <v>17</v>
          </cell>
        </row>
      </sheetData>
      <sheetData sheetId="6"/>
      <sheetData sheetId="7"/>
      <sheetData sheetId="8"/>
      <sheetData sheetId="9"/>
      <sheetData sheetId="10" refreshError="1">
        <row r="8">
          <cell r="G8">
            <v>232931769.31878802</v>
          </cell>
        </row>
        <row r="14">
          <cell r="C14">
            <v>307954533.820776</v>
          </cell>
        </row>
      </sheetData>
      <sheetData sheetId="11"/>
      <sheetData sheetId="12"/>
      <sheetData sheetId="13" refreshError="1">
        <row r="11">
          <cell r="E11">
            <v>62982.94446852954</v>
          </cell>
        </row>
        <row r="13">
          <cell r="E13">
            <v>466062.538056972</v>
          </cell>
        </row>
      </sheetData>
      <sheetData sheetId="14" refreshError="1"/>
      <sheetData sheetId="15" refreshError="1"/>
      <sheetData sheetId="16"/>
      <sheetData sheetId="17"/>
      <sheetData sheetId="18"/>
      <sheetData sheetId="19" refreshError="1"/>
      <sheetData sheetId="20"/>
      <sheetData sheetId="2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isikoaktiva"/>
      <sheetName val="Auswertungen"/>
      <sheetName val="Eigenmittel"/>
      <sheetName val="Abzugsposten"/>
      <sheetName val="LI-Eingabe"/>
      <sheetName val="LI-Eing.V1"/>
      <sheetName val="Außerbilanzmäßige Geschäfte"/>
      <sheetName val="DMZR"/>
    </sheetNames>
    <sheetDataSet>
      <sheetData sheetId="0">
        <row r="10">
          <cell r="H10">
            <v>0</v>
          </cell>
        </row>
      </sheetData>
      <sheetData sheetId="1"/>
      <sheetData sheetId="2">
        <row r="30">
          <cell r="D30">
            <v>-66712</v>
          </cell>
        </row>
        <row r="47">
          <cell r="B47">
            <v>75000</v>
          </cell>
        </row>
        <row r="117">
          <cell r="D117">
            <v>4931368</v>
          </cell>
        </row>
      </sheetData>
      <sheetData sheetId="3">
        <row r="10">
          <cell r="E10">
            <v>67823</v>
          </cell>
        </row>
        <row r="49">
          <cell r="E49">
            <v>23147</v>
          </cell>
        </row>
      </sheetData>
      <sheetData sheetId="4"/>
      <sheetData sheetId="5"/>
      <sheetData sheetId="6"/>
      <sheetData sheetId="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MK"/>
      <sheetName val="Eigenmittel"/>
      <sheetName val="Bemessungsgrundlage"/>
      <sheetName val="GVA"/>
      <sheetName val="Trans"/>
      <sheetName val="GVA-Statistik"/>
      <sheetName val="Beteiligungen"/>
      <sheetName val="Sektorbemessungsgrundlage"/>
      <sheetName val="Sektorarbeitsblatt"/>
      <sheetName val="Sektoreigenmittel"/>
      <sheetName val="Erläuterungen"/>
      <sheetName val="Daten"/>
    </sheetNames>
    <sheetDataSet>
      <sheetData sheetId="0" refreshError="1"/>
      <sheetData sheetId="1" refreshError="1">
        <row r="64">
          <cell r="D64">
            <v>11264647</v>
          </cell>
        </row>
      </sheetData>
      <sheetData sheetId="2" refreshError="1"/>
      <sheetData sheetId="3" refreshError="1"/>
      <sheetData sheetId="4" refreshError="1">
        <row r="4">
          <cell r="B4" t="str">
            <v>TransDMK</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ivid Gard"/>
      <sheetName val="KK"/>
      <sheetName val="Dividenden"/>
      <sheetName val="ALL"/>
      <sheetName val="ABZUG-23"/>
      <sheetName val="ALL RI"/>
      <sheetName val="ownfunds"/>
      <sheetName val="EQ"/>
      <sheetName val="tradingbook"/>
      <sheetName val="openpos"/>
      <sheetName val="consolidation"/>
      <sheetName val="opos manuell"/>
      <sheetName val="Basel1 Vergleich Unit Ebene"/>
      <sheetName val="ALL RI MR"/>
      <sheetName val="ALL RI AR"/>
      <sheetName val="KONS0812BU"/>
      <sheetName val="Geschäftsbericht"/>
      <sheetName val="ALL RZB12"/>
    </sheetNames>
    <sheetDataSet>
      <sheetData sheetId="0" refreshError="1"/>
      <sheetData sheetId="1" refreshError="1">
        <row r="334">
          <cell r="H334">
            <v>-7.807714429053277</v>
          </cell>
          <cell r="J334">
            <v>23.121843353673725</v>
          </cell>
        </row>
        <row r="339">
          <cell r="H339">
            <v>628.6576135546942</v>
          </cell>
          <cell r="I339">
            <v>-101.769396</v>
          </cell>
          <cell r="J339">
            <v>-0.08579763681575514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p sum"/>
      <sheetName val="top"/>
      <sheetName val="QBASE"/>
      <sheetName val="Entwicklung"/>
      <sheetName val="Konzern"/>
      <sheetName val="NWB"/>
      <sheetName val="RZB AG"/>
      <sheetName val="RLI"/>
      <sheetName val="CIR"/>
      <sheetName val="KURSE"/>
      <sheetName val="NWB adaptiert"/>
      <sheetName val="Bereinigungen 2004"/>
      <sheetName val="PBT"/>
      <sheetName val="PROFIT"/>
      <sheetName val="RISKPROVISIONS"/>
      <sheetName val="EQUITY-CONTRIBUTION"/>
      <sheetName val="EQUITY"/>
      <sheetName val="Buchwerte"/>
      <sheetName val="Dev Graph"/>
      <sheetName val="OWN FUNDS"/>
      <sheetName val="Own Funds Graph"/>
      <sheetName val="Own Funds Summary"/>
      <sheetName val="Own Funds Dev"/>
      <sheetName val="DATENBASIS"/>
      <sheetName val="Kapital NWB"/>
      <sheetName val="RZB Group Budget 2004 FI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9">
          <cell r="B9">
            <v>31.805</v>
          </cell>
          <cell r="D9">
            <v>31.887591076771837</v>
          </cell>
        </row>
        <row r="10">
          <cell r="B10">
            <v>7.6352</v>
          </cell>
          <cell r="D10">
            <v>7.900268571829799</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MK"/>
      <sheetName val="Bilanz KI-Gruppe"/>
      <sheetName val="Geschäftsbericht"/>
      <sheetName val="KIGRUPPE"/>
      <sheetName val="Vergleich"/>
      <sheetName val="EM-Graph 2"/>
      <sheetName val="Eigenmittel"/>
      <sheetName val="Bemessungsgrundlage"/>
      <sheetName val="check temp"/>
      <sheetName val="KK"/>
      <sheetName val="ALL"/>
      <sheetName val="Kreditäquivalent 1"/>
      <sheetName val="EQ"/>
      <sheetName val="ABZUG-23"/>
      <sheetName val="consolidation"/>
      <sheetName val="tradingbook"/>
      <sheetName val="openpos"/>
      <sheetName val="ownfunds"/>
      <sheetName val="Detail ownf"/>
      <sheetName val="EM-BEITRAG"/>
      <sheetName val="EM-SOLL Check"/>
      <sheetName val="EM-SOLL netto"/>
      <sheetName val="BUDGET COMP"/>
      <sheetName val="Dividenden"/>
      <sheetName val="GVA-Statistik"/>
      <sheetName val="WP Handelsbuch"/>
    </sheetNames>
    <sheetDataSet>
      <sheetData sheetId="0" refreshError="1">
        <row r="7">
          <cell r="C7">
            <v>31000</v>
          </cell>
        </row>
        <row r="9">
          <cell r="C9" t="str">
            <v>M31000KI-20051231.DMK</v>
          </cell>
        </row>
        <row r="11">
          <cell r="C11" t="str">
            <v>KK /SK</v>
          </cell>
        </row>
        <row r="13">
          <cell r="C13" t="str">
            <v>M31000</v>
          </cell>
        </row>
        <row r="15">
          <cell r="C15">
            <v>19</v>
          </cell>
        </row>
        <row r="19">
          <cell r="C19" t="str">
            <v>AT</v>
          </cell>
        </row>
        <row r="21">
          <cell r="C21">
            <v>62855</v>
          </cell>
        </row>
        <row r="23">
          <cell r="C23" t="str">
            <v>l:\kigroup\dmk</v>
          </cell>
        </row>
        <row r="25">
          <cell r="C25" t="str">
            <v>O:\OeNB-Meldungen</v>
          </cell>
        </row>
        <row r="27">
          <cell r="C27" t="str">
            <v>Dmk98.xls</v>
          </cell>
        </row>
      </sheetData>
      <sheetData sheetId="1" refreshError="1"/>
      <sheetData sheetId="2" refreshError="1"/>
      <sheetData sheetId="3" refreshError="1"/>
      <sheetData sheetId="4" refreshError="1"/>
      <sheetData sheetId="5" refreshError="1"/>
      <sheetData sheetId="6" refreshError="1">
        <row r="50">
          <cell r="D50">
            <v>1306391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xecSumm"/>
      <sheetName val="Summ dt"/>
      <sheetName val="5Year"/>
      <sheetName val="RBI"/>
      <sheetName val="RBI (vs RBI)"/>
      <sheetName val="RBI (vs RI_RZB)"/>
      <sheetName val="MTN Prospekt"/>
      <sheetName val="Contributed Business"/>
      <sheetName val="QRES (RBI)"/>
      <sheetName val="RBI dt"/>
      <sheetName val="RBI LA"/>
      <sheetName val="PL"/>
      <sheetName val="BS"/>
      <sheetName val="KE"/>
      <sheetName val="MS"/>
      <sheetName val="ROE"/>
      <sheetName val="QRES"/>
      <sheetName val="RBI Aktie"/>
      <sheetName val="GSR RBI"/>
      <sheetName val="GSR Comp RBI"/>
      <sheetName val="Own Funds"/>
      <sheetName val="GroupMembers"/>
      <sheetName val="Ergebnisentwicklung"/>
      <sheetName val="RZB Group Dev"/>
      <sheetName val="Budget"/>
      <sheetName val="BudgetGraph"/>
      <sheetName val="Forecast"/>
      <sheetName val="DATENBASIS"/>
      <sheetName val="FX"/>
      <sheetName val="GVA"/>
      <sheetName val="Erfolgsrechnung"/>
      <sheetName val="RBIGRP Konzernabschluss 1006AC"/>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H1">
            <v>1000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Risikoaktiva"/>
      <sheetName val="Auswertungen"/>
      <sheetName val="Eigenmittel"/>
      <sheetName val="Abzugsposten"/>
      <sheetName val="LI-Eingabe"/>
      <sheetName val="LI-Eing.V1"/>
      <sheetName val="Außerbilanzmäßige Geschäfte"/>
      <sheetName val="DMZR"/>
    </sheetNames>
    <sheetDataSet>
      <sheetData sheetId="0"/>
      <sheetData sheetId="1"/>
      <sheetData sheetId="2"/>
      <sheetData sheetId="3"/>
      <sheetData sheetId="4"/>
      <sheetData sheetId="5"/>
      <sheetData sheetId="6"/>
      <sheetData sheetId="7" refreshError="1"/>
    </sheetDataSet>
  </externalBook>
</externalLink>
</file>

<file path=xl/tables/table1.xml><?xml version="1.0" encoding="utf-8"?>
<table xmlns="http://schemas.openxmlformats.org/spreadsheetml/2006/main" id="2" name="Tabelle13" displayName="Tabelle13" ref="B6:AI21" totalsRowShown="0" headerRowDxfId="77" dataDxfId="75" tableBorderDxfId="74" headerRowBorderDxfId="76" totalsRowBorderDxfId="73">
  <tableColumns count="34">
    <tableColumn id="1" name="Nr." dataDxfId="72">
      <calculatedColumnFormula>B6+1</calculatedColumnFormula>
    </tableColumn>
    <tableColumn id="2" name="Firma des Unternehmens" dataDxfId="71"/>
    <tableColumn id="3" name="Art des Unternehmens_x000A_[KI / FI / NDL]_x000A_(1)" dataDxfId="70"/>
    <tableColumn id="4" name="BLZ_x000A_[falls KI]" dataDxfId="69"/>
    <tableColumn id="5" name="Ident-nummer" dataDxfId="68"/>
    <tableColumn id="6" name="Firmensitz_x000A_(2-stelliger Ländercode)" dataDxfId="67"/>
    <tableColumn id="7" name="Einbezogen in Teilkonzern " dataDxfId="66"/>
    <tableColumn id="8" name="Gründe bzw. Zweck der Beteiligung _x000A_(4)" dataDxfId="65"/>
    <tableColumn id="9" name="im UGB (IFRS)-Abschluss der KI-Gruppe konsolidiert_x000A_[ja/nein]" dataDxfId="64"/>
    <tableColumn id="10" name="Geplante Änderungen (Beteiligungshöhe, Exposures, Verschmelzung/Umgliederung/Neuausrichtung, etc.)_x000A_(4)" dataDxfId="63"/>
    <tableColumn id="11" name="Kurzbeschreibung der Geschäftstätigkeit" dataDxfId="62"/>
    <tableColumn id="12" name="Begründung für Ausnahme aus Konsoliderungkreis (4)" dataDxfId="61"/>
    <tableColumn id="13" name="letztverfügbarer Jahresabschluss zum_x000A_ (Datum) [DD.MM.YYYY]" dataDxfId="60"/>
    <tableColumn id="14" name="Uneinge-schränkter Bestätigungs-vermerk_x000A_(Unqualified Opinion)_x000A_[ja/nein]" dataDxfId="59"/>
    <tableColumn id="15" name="Ergänzung zum Bestätigungs-vermerk (Emphasis of Matter)_x000A_[ja/nein]_x000A_(2)" dataDxfId="58"/>
    <tableColumn id="16" name="Versagung des Bestätigungs-vermerks_x000A_(Adverse Opinion)_x000A_[ja/nein]_x000A_(3)" dataDxfId="57"/>
    <tableColumn id="17" name="Einschränkung des Bestätigungs-vermerks_x000A_(Qualified Opinion)_x000A_[ja/nein]_x000A_(3)" dataDxfId="56"/>
    <tableColumn id="18" name="Referenzdatum:_x000A_zum 31.12.JAHR_x000A__x000A_Falls anderes Datum - bitte angeben_x000A_[DD.MM.YYYY]" dataDxfId="55"/>
    <tableColumn id="19" name="Angaben gemäß_x000A_[IFRS / UGB / local GAAP]" dataDxfId="54"/>
    <tableColumn id="20" name="Gesamtsumme der Vermögenswerte und außerbilanziellen Posten_x000A_[in TEUR]" dataDxfId="53"/>
    <tableColumn id="21" name="_x000A_davon _x000A_Vermögenswerte_x000A_(Total Assets)_x000A_[in TEUR]" dataDxfId="52"/>
    <tableColumn id="22" name="_x000A_davon _x000A_außerbilanzielle Posten_x000A_(off-balance sheet items)_x000A_[in TEUR]" dataDxfId="51"/>
    <tableColumn id="23" name="Total Exposure _x000A_gem. Art. 111 bzw. 166 CRR_x000A_[in TEUR]" dataDxfId="50"/>
    <tableColumn id="24" name="Beteiligungsanteil _x000A_(direkt)_x000A_[in %]_x000A_" dataDxfId="49"/>
    <tableColumn id="25" name="Beteiligungsanteil _x000A_(indirekt)_x000A_[in %]" dataDxfId="48"/>
    <tableColumn id="26" name="Eigenkapital_x000A_(Total Equity)_x000A_[in TEUR]" dataDxfId="47"/>
    <tableColumn id="27" name="Anteiliges Eigenkapital_x000A_[in TEUR]" dataDxfId="46"/>
    <tableColumn id="28" name="Beteiligungs-buchwert_x000A_[in TEUR]" dataDxfId="45"/>
    <tableColumn id="29" name="CET1-Effekt _x000A_gem. Basel III_x000A_[in TEUR] " dataDxfId="44"/>
    <tableColumn id="30" name="Eigenmittel-Effekt _x000A_gem. Basel III_x000A_[in TEUR]" dataDxfId="43"/>
    <tableColumn id="31" name="RWA-Effekt_x000A_gem. Basel III_x000A_[in TEUR] " dataDxfId="42"/>
    <tableColumn id="32" name="CET1-Effekt _x000A_gem. _x000A_Basel III_x000A_[in TEUR] " dataDxfId="41"/>
    <tableColumn id="33" name="Eigenmittel-Effekt _x000A_gem. _x000A_Basel III_x000A_[in TEUR] " dataDxfId="40"/>
    <tableColumn id="34" name="RWA-Effekt_x000A_gem. _x000A_Basel III_x000A_[in TEUR] " dataDxfId="39"/>
  </tableColumns>
  <tableStyleInfo name="TableStyleLight2" showFirstColumn="0" showLastColumn="0" showRowStripes="1" showColumnStripes="0"/>
</table>
</file>

<file path=xl/tables/table2.xml><?xml version="1.0" encoding="utf-8"?>
<table xmlns="http://schemas.openxmlformats.org/spreadsheetml/2006/main" id="1" name="Tabelle1" displayName="Tabelle1" ref="B6:AI21" totalsRowShown="0" headerRowDxfId="38" dataDxfId="36" tableBorderDxfId="35" headerRowBorderDxfId="37" totalsRowBorderDxfId="34">
  <tableColumns count="34">
    <tableColumn id="1" name="Nr." dataDxfId="33">
      <calculatedColumnFormula>B6+1</calculatedColumnFormula>
    </tableColumn>
    <tableColumn id="2" name="Firma des Unternehmens" dataDxfId="32"/>
    <tableColumn id="3" name="Art des Unternehmens_x000A_[KI / FI / NDL]_x000A_(1)" dataDxfId="31"/>
    <tableColumn id="4" name="BLZ_x000A_[falls KI]" dataDxfId="30"/>
    <tableColumn id="5" name="Ident-nummer" dataDxfId="29"/>
    <tableColumn id="6" name="Firmensitz_x000A_(2-stelliger Ländercode)" dataDxfId="28"/>
    <tableColumn id="7" name="Einbezogen in Teilkonzern " dataDxfId="27"/>
    <tableColumn id="8" name="Gründe bzw. Zweck der Beteiligung _x000A_(4)" dataDxfId="26"/>
    <tableColumn id="9" name="im UGB (IFRS)-Abschluss der KI-Gruppe konsolidiert_x000A_[ja/nein]" dataDxfId="25"/>
    <tableColumn id="10" name="Geplante Änderungen (Beteiligungshöhe, Exposures, Verschmelzung/Umgliederung/Neuausrichtung, etc.)_x000A_(4)" dataDxfId="24"/>
    <tableColumn id="11" name="Kurzbeschreibung der Geschäftstätigkeit" dataDxfId="23"/>
    <tableColumn id="12" name="Begründung für Ausnahme aus Konsoliderungkreis (4)" dataDxfId="22"/>
    <tableColumn id="13" name="letztverfügbarer Jahresabschluss zum_x000A_ (Datum) [DD.MM.YYYY]" dataDxfId="21"/>
    <tableColumn id="14" name="Uneinge-schränkter Bestätigungs-vermerk_x000A_(Unqualified Opinion)_x000A_[ja/nein]" dataDxfId="20"/>
    <tableColumn id="15" name="Ergänzung zum Bestätigungs-vermerk (Emphasis of Matter)_x000A_[ja/nein]_x000A_(2)" dataDxfId="19"/>
    <tableColumn id="16" name="Versagung des Bestätigungs-vermerks_x000A_(Adverse Opinion)_x000A_[ja/nein]_x000A_(3)" dataDxfId="18"/>
    <tableColumn id="17" name="Einschränkung des Bestätigungs-vermerks_x000A_(Qualified Opinion)_x000A_[ja/nein]_x000A_(3)" dataDxfId="17"/>
    <tableColumn id="18" name="Referenzdatum:_x000A_zum 31.12.JAHR_x000A__x000A_Falls anderes Datum - bitte angeben_x000A_[DD.MM.YYYY]" dataDxfId="16"/>
    <tableColumn id="19" name="Angaben gemäß_x000A_[IFRS / UGB / local GAAP]" dataDxfId="15"/>
    <tableColumn id="20" name="Gesamtsumme der Vermögenswerte und außerbilanziellen Posten_x000A_[in TEUR]" dataDxfId="14"/>
    <tableColumn id="21" name="_x000A_davon _x000A_Vermögenswerte_x000A_(Total Assets)_x000A_[in TEUR]" dataDxfId="13"/>
    <tableColumn id="22" name="_x000A_davon _x000A_außerbilanzielle Posten_x000A_(off-balance sheet items)_x000A_[in TEUR]" dataDxfId="12"/>
    <tableColumn id="23" name="Total Exposure _x000A_gem. Art. 111 bzw. 166 CRR_x000A_[in TEUR]" dataDxfId="11"/>
    <tableColumn id="24" name="Beteiligungsanteil _x000A_(direkt)_x000A_[in %]_x000A_" dataDxfId="10"/>
    <tableColumn id="25" name="Beteiligungsanteil _x000A_(indirekt)_x000A_[in %]" dataDxfId="9"/>
    <tableColumn id="26" name="Eigenkapital_x000A_(Total Equity)_x000A_[in TEUR]" dataDxfId="8"/>
    <tableColumn id="27" name="Anteiliges Eigenkapital_x000A_[in TEUR]" dataDxfId="7"/>
    <tableColumn id="28" name="Beteiligungs-buchwert_x000A_[in TEUR]" dataDxfId="6"/>
    <tableColumn id="29" name="CET1-Effekt _x000A_gem. Basel III_x000A_[in TEUR] " dataDxfId="5"/>
    <tableColumn id="30" name="Eigenmittel-Effekt _x000A_gem. Basel III_x000A_[in TEUR]" dataDxfId="4"/>
    <tableColumn id="31" name="RWA-Effekt_x000A_gem. Basel III_x000A_[in TEUR] " dataDxfId="3"/>
    <tableColumn id="32" name="CET1-Effekt _x000A_gem. _x000A_Basel III_x000A_[in TEUR] " dataDxfId="2"/>
    <tableColumn id="33" name="Eigenmittel-Effekt _x000A_gem. _x000A_Basel III_x000A_[in TEUR] " dataDxfId="1"/>
    <tableColumn id="34" name="RWA-Effekt_x000A_gem. _x000A_Basel III_x000A_[in TEUR] " dataDxfId="0"/>
  </tableColumns>
  <tableStyleInfo name="TableStyleLight2"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showGridLines="0" zoomScale="90" zoomScaleNormal="90" workbookViewId="0" topLeftCell="A1">
      <selection activeCell="D42" sqref="D42"/>
    </sheetView>
  </sheetViews>
  <sheetFormatPr defaultColWidth="11.421875" defaultRowHeight="12.75"/>
  <cols>
    <col min="1" max="1" width="1.57421875" style="67" customWidth="1"/>
    <col min="2" max="2" width="33.7109375" style="67" bestFit="1" customWidth="1"/>
    <col min="3" max="4" width="11.421875" style="67" customWidth="1"/>
    <col min="5" max="5" width="3.421875" style="67" customWidth="1"/>
    <col min="6" max="6" width="9.8515625" style="67" customWidth="1"/>
    <col min="7" max="7" width="6.421875" style="67" customWidth="1"/>
    <col min="8" max="8" width="9.8515625" style="67" customWidth="1"/>
    <col min="9" max="9" width="6.421875" style="67" customWidth="1"/>
    <col min="10" max="16384" width="11.421875" style="67" customWidth="1"/>
  </cols>
  <sheetData>
    <row r="1" ht="12.75">
      <c r="D1" s="68"/>
    </row>
    <row r="2" ht="12.75">
      <c r="D2" s="68" t="s">
        <v>60</v>
      </c>
    </row>
    <row r="3" spans="2:9" ht="12.75">
      <c r="B3" s="67" t="s">
        <v>64</v>
      </c>
      <c r="C3" s="69">
        <v>1</v>
      </c>
      <c r="D3" s="70">
        <v>400</v>
      </c>
      <c r="F3" s="207"/>
      <c r="G3" s="207"/>
      <c r="H3" s="207"/>
      <c r="I3" s="207"/>
    </row>
    <row r="4" spans="2:4" ht="12.75">
      <c r="B4" s="67" t="s">
        <v>65</v>
      </c>
      <c r="C4" s="69">
        <v>0.7</v>
      </c>
      <c r="D4" s="70">
        <f>490</f>
        <v>490</v>
      </c>
    </row>
    <row r="5" spans="2:4" ht="12.75">
      <c r="B5" s="67" t="s">
        <v>66</v>
      </c>
      <c r="C5" s="69">
        <v>0.3</v>
      </c>
      <c r="D5" s="70">
        <v>175</v>
      </c>
    </row>
    <row r="6" spans="3:4" ht="12.75">
      <c r="C6" s="69"/>
      <c r="D6" s="71"/>
    </row>
    <row r="8" ht="12.75">
      <c r="B8" s="67" t="s">
        <v>67</v>
      </c>
    </row>
    <row r="10" ht="12.75">
      <c r="B10" s="97"/>
    </row>
    <row r="11" spans="2:3" ht="12.75">
      <c r="B11" s="67" t="s">
        <v>61</v>
      </c>
      <c r="C11" s="72">
        <f>-D4</f>
        <v>-490</v>
      </c>
    </row>
    <row r="12" spans="2:3" ht="12.75">
      <c r="B12" s="67" t="s">
        <v>70</v>
      </c>
      <c r="C12" s="67">
        <f>D3*C4</f>
        <v>280</v>
      </c>
    </row>
    <row r="13" spans="2:4" ht="12.75">
      <c r="B13" s="67" t="s">
        <v>83</v>
      </c>
      <c r="D13" s="72">
        <f>SUM(C11:C12)</f>
        <v>-210</v>
      </c>
    </row>
    <row r="14" spans="2:4" ht="12.75">
      <c r="B14" s="67" t="s">
        <v>63</v>
      </c>
      <c r="D14" s="67">
        <f>+D3*C5</f>
        <v>120</v>
      </c>
    </row>
    <row r="15" spans="2:6" ht="12.75">
      <c r="B15" s="95" t="s">
        <v>68</v>
      </c>
      <c r="C15" s="95"/>
      <c r="D15" s="96">
        <v>0</v>
      </c>
      <c r="F15" s="72"/>
    </row>
    <row r="16" spans="2:6" ht="12.75">
      <c r="B16" s="73" t="s">
        <v>82</v>
      </c>
      <c r="C16" s="73"/>
      <c r="D16" s="74">
        <v>-14</v>
      </c>
      <c r="F16" s="72"/>
    </row>
    <row r="17" spans="2:4" ht="12.75">
      <c r="B17" s="75" t="s">
        <v>71</v>
      </c>
      <c r="C17" s="76"/>
      <c r="D17" s="77">
        <f>SUM(D13:D16)</f>
        <v>-104</v>
      </c>
    </row>
    <row r="23" ht="12.75">
      <c r="B23" s="113" t="s">
        <v>102</v>
      </c>
    </row>
    <row r="25" ht="12.75">
      <c r="B25" s="67" t="s">
        <v>96</v>
      </c>
    </row>
    <row r="27" ht="12.75">
      <c r="B27" s="67" t="s">
        <v>97</v>
      </c>
    </row>
    <row r="29" ht="12.75">
      <c r="B29" s="67" t="s">
        <v>98</v>
      </c>
    </row>
    <row r="31" ht="12.75">
      <c r="B31" s="112" t="s">
        <v>99</v>
      </c>
    </row>
    <row r="33" ht="12.75">
      <c r="B33" s="67" t="s">
        <v>100</v>
      </c>
    </row>
    <row r="35" ht="12.75">
      <c r="B35" s="112" t="s">
        <v>101</v>
      </c>
    </row>
  </sheetData>
  <printOptions/>
  <pageMargins left="0.787401575" right="0.787401575" top="0.984251969" bottom="0.984251969" header="0.4921259845" footer="0.4921259845"/>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7"/>
  <sheetViews>
    <sheetView zoomScale="90" zoomScaleNormal="90" workbookViewId="0" topLeftCell="A26">
      <selection activeCell="C24" sqref="C24"/>
    </sheetView>
  </sheetViews>
  <sheetFormatPr defaultColWidth="10.28125" defaultRowHeight="12.75" outlineLevelRow="1"/>
  <cols>
    <col min="1" max="1" width="75.00390625" style="219" customWidth="1"/>
    <col min="2" max="2" width="22.7109375" style="219" customWidth="1"/>
    <col min="3" max="3" width="23.57421875" style="219" customWidth="1"/>
    <col min="4" max="4" width="14.421875" style="219" customWidth="1"/>
    <col min="5" max="5" width="13.140625" style="219" customWidth="1"/>
    <col min="6" max="6" width="17.00390625" style="219" customWidth="1"/>
    <col min="7" max="8" width="10.28125" style="219" customWidth="1"/>
    <col min="9" max="9" width="13.140625" style="219" customWidth="1"/>
    <col min="10" max="10" width="11.7109375" style="219" customWidth="1"/>
    <col min="11" max="16384" width="10.28125" style="219" customWidth="1"/>
  </cols>
  <sheetData>
    <row r="1" ht="15">
      <c r="A1" s="218" t="s">
        <v>158</v>
      </c>
    </row>
    <row r="3" ht="15">
      <c r="A3" s="220" t="s">
        <v>159</v>
      </c>
    </row>
    <row r="4" ht="15">
      <c r="A4" s="218"/>
    </row>
    <row r="5" spans="1:19" ht="24.75" customHeight="1" outlineLevel="1">
      <c r="A5" s="221" t="s">
        <v>160</v>
      </c>
      <c r="B5" s="222">
        <v>4.1</v>
      </c>
      <c r="C5" s="348" t="s">
        <v>161</v>
      </c>
      <c r="D5" s="348"/>
      <c r="E5" s="348"/>
      <c r="F5" s="348"/>
      <c r="G5" s="348"/>
      <c r="H5" s="348"/>
      <c r="I5" s="348"/>
      <c r="J5" s="348"/>
      <c r="K5" s="223"/>
      <c r="L5" s="223"/>
      <c r="M5" s="223"/>
      <c r="N5" s="223"/>
      <c r="O5" s="223"/>
      <c r="P5" s="223"/>
      <c r="Q5" s="223"/>
      <c r="R5" s="223"/>
      <c r="S5" s="224"/>
    </row>
    <row r="6" spans="1:18" s="224" customFormat="1" ht="12.75" outlineLevel="1">
      <c r="A6" s="225"/>
      <c r="B6" s="226"/>
      <c r="C6" s="227"/>
      <c r="D6" s="227"/>
      <c r="E6" s="227"/>
      <c r="F6" s="227"/>
      <c r="G6" s="227"/>
      <c r="H6" s="227"/>
      <c r="I6" s="227"/>
      <c r="J6" s="227"/>
      <c r="K6" s="227"/>
      <c r="L6" s="227"/>
      <c r="M6" s="227"/>
      <c r="N6" s="227"/>
      <c r="O6" s="227"/>
      <c r="P6" s="223"/>
      <c r="Q6" s="223"/>
      <c r="R6" s="223"/>
    </row>
    <row r="7" spans="1:15" ht="15" outlineLevel="1">
      <c r="A7" s="342" t="s">
        <v>162</v>
      </c>
      <c r="B7" s="342"/>
      <c r="C7" s="228" t="s">
        <v>163</v>
      </c>
      <c r="K7" s="224"/>
      <c r="L7" s="224"/>
      <c r="M7" s="224"/>
      <c r="N7" s="224"/>
      <c r="O7" s="224"/>
    </row>
    <row r="8" spans="1:4" ht="12.75" outlineLevel="1">
      <c r="A8" s="229" t="s">
        <v>164</v>
      </c>
      <c r="B8" s="229" t="s">
        <v>165</v>
      </c>
      <c r="C8" s="230">
        <f>3128726000/1000000</f>
        <v>3128.726</v>
      </c>
      <c r="D8" s="219">
        <f>+C8/B5</f>
        <v>763.1039024390245</v>
      </c>
    </row>
    <row r="9" spans="1:3" ht="12.75" outlineLevel="1">
      <c r="A9" s="229" t="s">
        <v>166</v>
      </c>
      <c r="B9" s="229" t="s">
        <v>167</v>
      </c>
      <c r="C9" s="230">
        <f>25000000/1000000</f>
        <v>25</v>
      </c>
    </row>
    <row r="10" spans="1:4" s="224" customFormat="1" ht="12.75" outlineLevel="1">
      <c r="A10" s="231"/>
      <c r="B10" s="231"/>
      <c r="D10" s="224">
        <f>+C16/B5</f>
        <v>747.7965198268295</v>
      </c>
    </row>
    <row r="11" spans="1:10" ht="15" outlineLevel="1">
      <c r="A11" s="342" t="s">
        <v>168</v>
      </c>
      <c r="B11" s="342"/>
      <c r="C11" s="228" t="s">
        <v>163</v>
      </c>
      <c r="D11" s="349" t="s">
        <v>169</v>
      </c>
      <c r="E11" s="350"/>
      <c r="F11" s="350"/>
      <c r="G11" s="350"/>
      <c r="H11" s="350"/>
      <c r="I11" s="350"/>
      <c r="J11" s="351"/>
    </row>
    <row r="12" spans="1:10" ht="34.5" customHeight="1" outlineLevel="1">
      <c r="A12" s="232" t="s">
        <v>170</v>
      </c>
      <c r="B12" s="232" t="s">
        <v>167</v>
      </c>
      <c r="C12" s="230">
        <v>3075.56</v>
      </c>
      <c r="D12" s="352"/>
      <c r="E12" s="353"/>
      <c r="F12" s="353"/>
      <c r="G12" s="353"/>
      <c r="H12" s="353"/>
      <c r="I12" s="353"/>
      <c r="J12" s="354"/>
    </row>
    <row r="13" spans="1:10" ht="34.5" customHeight="1" outlineLevel="1">
      <c r="A13" s="229" t="s">
        <v>171</v>
      </c>
      <c r="B13" s="233" t="s">
        <v>172</v>
      </c>
      <c r="C13" s="230">
        <f>2682.27-2702.37</f>
        <v>-20.09999999999991</v>
      </c>
      <c r="D13" s="352"/>
      <c r="E13" s="353"/>
      <c r="F13" s="353"/>
      <c r="G13" s="353"/>
      <c r="H13" s="353"/>
      <c r="I13" s="353"/>
      <c r="J13" s="354"/>
    </row>
    <row r="14" spans="1:10" ht="34.5" customHeight="1" outlineLevel="1">
      <c r="A14" s="234" t="s">
        <v>173</v>
      </c>
      <c r="B14" s="233" t="s">
        <v>172</v>
      </c>
      <c r="C14" s="230">
        <f>479.99-474.13</f>
        <v>5.860000000000014</v>
      </c>
      <c r="D14" s="352"/>
      <c r="E14" s="353"/>
      <c r="F14" s="353"/>
      <c r="G14" s="353"/>
      <c r="H14" s="353"/>
      <c r="I14" s="353"/>
      <c r="J14" s="354"/>
    </row>
    <row r="15" spans="1:10" ht="34.5" customHeight="1" outlineLevel="1">
      <c r="A15" s="234" t="s">
        <v>174</v>
      </c>
      <c r="B15" s="229" t="s">
        <v>167</v>
      </c>
      <c r="C15" s="230">
        <f>4645731.29/1000000</f>
        <v>4.64573129</v>
      </c>
      <c r="D15" s="355"/>
      <c r="E15" s="356"/>
      <c r="F15" s="356"/>
      <c r="G15" s="356"/>
      <c r="H15" s="356"/>
      <c r="I15" s="356"/>
      <c r="J15" s="357"/>
    </row>
    <row r="16" ht="15">
      <c r="C16" s="235">
        <f>SUM(C12:C15)</f>
        <v>3065.9657312900003</v>
      </c>
    </row>
    <row r="17" ht="15">
      <c r="A17" s="236" t="s">
        <v>175</v>
      </c>
    </row>
    <row r="18" ht="15" outlineLevel="1">
      <c r="A18" s="237" t="s">
        <v>223</v>
      </c>
    </row>
    <row r="19" spans="1:3" ht="30.75" customHeight="1" outlineLevel="1">
      <c r="A19" s="238" t="s">
        <v>224</v>
      </c>
      <c r="B19" s="239"/>
      <c r="C19" s="240">
        <v>490</v>
      </c>
    </row>
    <row r="20" ht="12.75" outlineLevel="1">
      <c r="A20" s="241"/>
    </row>
    <row r="21" ht="29.25" outlineLevel="1">
      <c r="A21" s="242" t="s">
        <v>225</v>
      </c>
    </row>
    <row r="22" spans="1:3" ht="15" outlineLevel="1">
      <c r="A22" s="218" t="s">
        <v>176</v>
      </c>
      <c r="B22" s="228" t="s">
        <v>177</v>
      </c>
      <c r="C22" s="228" t="s">
        <v>178</v>
      </c>
    </row>
    <row r="23" spans="1:4" ht="12.75" outlineLevel="1">
      <c r="A23" s="243" t="s">
        <v>179</v>
      </c>
      <c r="B23" s="244"/>
      <c r="C23" s="230">
        <v>400</v>
      </c>
      <c r="D23" s="245" t="s">
        <v>180</v>
      </c>
    </row>
    <row r="24" spans="1:3" ht="12.75" outlineLevel="1">
      <c r="A24" s="243" t="s">
        <v>181</v>
      </c>
      <c r="B24" s="244">
        <f>C8+C9</f>
        <v>3153.726</v>
      </c>
      <c r="C24" s="244">
        <f>B24/B5</f>
        <v>769.2014634146342</v>
      </c>
    </row>
    <row r="25" spans="1:3" ht="12.75" outlineLevel="1">
      <c r="A25" s="246" t="s">
        <v>182</v>
      </c>
      <c r="B25" s="244"/>
      <c r="C25" s="244">
        <f>C24-C23</f>
        <v>369.2014634146342</v>
      </c>
    </row>
    <row r="26" spans="1:3" ht="29.25" customHeight="1" outlineLevel="1">
      <c r="A26" s="247" t="s">
        <v>226</v>
      </c>
      <c r="B26" s="248"/>
      <c r="C26" s="249">
        <f>C25*87%</f>
        <v>321.20527317073174</v>
      </c>
    </row>
    <row r="27" spans="1:3" ht="12.75" outlineLevel="1">
      <c r="A27" s="224"/>
      <c r="B27" s="224"/>
      <c r="C27" s="250"/>
    </row>
    <row r="28" spans="1:3" ht="15" outlineLevel="1">
      <c r="A28" s="251" t="s">
        <v>183</v>
      </c>
      <c r="B28" s="228" t="s">
        <v>177</v>
      </c>
      <c r="C28" s="228" t="s">
        <v>178</v>
      </c>
    </row>
    <row r="29" spans="1:4" ht="12.75" outlineLevel="1">
      <c r="A29" s="243" t="s">
        <v>184</v>
      </c>
      <c r="B29" s="230"/>
      <c r="C29" s="230">
        <v>750</v>
      </c>
      <c r="D29" s="245" t="s">
        <v>185</v>
      </c>
    </row>
    <row r="30" spans="1:3" ht="12.75" outlineLevel="1">
      <c r="A30" s="243" t="s">
        <v>186</v>
      </c>
      <c r="B30" s="230">
        <f>C16</f>
        <v>3065.9657312900003</v>
      </c>
      <c r="C30" s="230">
        <f>B30/B5</f>
        <v>747.7965198268295</v>
      </c>
    </row>
    <row r="31" spans="1:3" ht="12.75" outlineLevel="1">
      <c r="A31" s="243" t="s">
        <v>187</v>
      </c>
      <c r="B31" s="230"/>
      <c r="C31" s="230">
        <f>C30-C29</f>
        <v>-2.203480173170533</v>
      </c>
    </row>
    <row r="32" spans="1:3" ht="29.25" outlineLevel="1">
      <c r="A32" s="247" t="s">
        <v>227</v>
      </c>
      <c r="B32" s="249"/>
      <c r="C32" s="249">
        <f>C31*13%</f>
        <v>-0.2864524225121693</v>
      </c>
    </row>
    <row r="33" ht="12.75" outlineLevel="1"/>
    <row r="34" ht="15" outlineLevel="1">
      <c r="A34" s="252" t="s">
        <v>228</v>
      </c>
    </row>
    <row r="35" spans="1:10" ht="15" outlineLevel="1">
      <c r="A35" s="253" t="s">
        <v>229</v>
      </c>
      <c r="B35" s="249">
        <f>B36</f>
        <v>245.88954621430202</v>
      </c>
      <c r="C35" s="364" t="s">
        <v>188</v>
      </c>
      <c r="D35" s="365"/>
      <c r="E35" s="365"/>
      <c r="F35" s="365"/>
      <c r="G35" s="365"/>
      <c r="H35" s="365"/>
      <c r="I35" s="365"/>
      <c r="J35" s="365"/>
    </row>
    <row r="36" spans="1:10" ht="15" outlineLevel="1">
      <c r="A36" s="254" t="s">
        <v>189</v>
      </c>
      <c r="B36" s="255">
        <f>B37+B38</f>
        <v>245.88954621430202</v>
      </c>
      <c r="C36" s="364"/>
      <c r="D36" s="365"/>
      <c r="E36" s="365"/>
      <c r="F36" s="365"/>
      <c r="G36" s="365"/>
      <c r="H36" s="365"/>
      <c r="I36" s="365"/>
      <c r="J36" s="365"/>
    </row>
    <row r="37" spans="1:3" ht="12.75" outlineLevel="1">
      <c r="A37" s="256" t="s">
        <v>190</v>
      </c>
      <c r="B37" s="257">
        <f>J43</f>
        <v>222.7097378213903</v>
      </c>
      <c r="C37" s="258"/>
    </row>
    <row r="38" spans="1:10" ht="27.75" customHeight="1" outlineLevel="1">
      <c r="A38" s="259" t="s">
        <v>230</v>
      </c>
      <c r="B38" s="260">
        <f>(1+0.02)^5*B37-B37</f>
        <v>23.179808392911724</v>
      </c>
      <c r="C38" s="258"/>
      <c r="D38" s="261" t="s">
        <v>191</v>
      </c>
      <c r="E38" s="262"/>
      <c r="F38" s="258"/>
      <c r="G38" s="258"/>
      <c r="H38" s="258"/>
      <c r="I38" s="258"/>
      <c r="J38" s="258"/>
    </row>
    <row r="39" spans="1:10" ht="15" outlineLevel="1">
      <c r="A39" s="224"/>
      <c r="B39" s="224"/>
      <c r="C39" s="258"/>
      <c r="F39" s="258"/>
      <c r="G39" s="258"/>
      <c r="H39" s="258"/>
      <c r="I39" s="258"/>
      <c r="J39" s="263" t="s">
        <v>178</v>
      </c>
    </row>
    <row r="40" spans="1:10" ht="15" outlineLevel="1">
      <c r="A40" s="264" t="s">
        <v>192</v>
      </c>
      <c r="B40" s="224"/>
      <c r="C40" s="258"/>
      <c r="D40" s="358" t="s">
        <v>193</v>
      </c>
      <c r="E40" s="359"/>
      <c r="F40" s="359"/>
      <c r="G40" s="359"/>
      <c r="H40" s="359"/>
      <c r="I40" s="360"/>
      <c r="J40" s="244">
        <v>175</v>
      </c>
    </row>
    <row r="41" spans="1:10" ht="42.75" outlineLevel="1">
      <c r="A41" s="265" t="s">
        <v>194</v>
      </c>
      <c r="D41" s="361" t="s">
        <v>195</v>
      </c>
      <c r="E41" s="362"/>
      <c r="F41" s="362"/>
      <c r="G41" s="362"/>
      <c r="H41" s="362"/>
      <c r="I41" s="363"/>
      <c r="J41" s="244">
        <f>(C24-C23)*13%</f>
        <v>47.99619024390245</v>
      </c>
    </row>
    <row r="42" spans="1:10" ht="12.75" outlineLevel="1">
      <c r="A42" s="219" t="s">
        <v>196</v>
      </c>
      <c r="D42" s="266" t="s">
        <v>197</v>
      </c>
      <c r="E42" s="267"/>
      <c r="F42" s="267"/>
      <c r="G42" s="267"/>
      <c r="H42" s="267"/>
      <c r="I42" s="268"/>
      <c r="J42" s="244">
        <f>(C30-C29)*13%</f>
        <v>-0.2864524225121693</v>
      </c>
    </row>
    <row r="43" spans="4:10" ht="15" outlineLevel="1">
      <c r="D43" s="269" t="s">
        <v>198</v>
      </c>
      <c r="E43" s="270"/>
      <c r="F43" s="270"/>
      <c r="G43" s="270"/>
      <c r="H43" s="270"/>
      <c r="I43" s="271"/>
      <c r="J43" s="257">
        <f>SUM(J40:J42)</f>
        <v>222.7097378213903</v>
      </c>
    </row>
    <row r="44" spans="1:2" ht="28.5" outlineLevel="1">
      <c r="A44" s="272" t="s">
        <v>199</v>
      </c>
      <c r="B44" s="240">
        <v>-50</v>
      </c>
    </row>
    <row r="45" ht="12.75">
      <c r="C45" s="219" t="s">
        <v>200</v>
      </c>
    </row>
    <row r="46" spans="1:4" ht="15">
      <c r="A46" s="273" t="s">
        <v>201</v>
      </c>
      <c r="B46" s="274">
        <f>SUM(B47:B50)</f>
        <v>1007.381271807546</v>
      </c>
      <c r="C46" s="219">
        <f>B5*B46</f>
        <v>4130.263214410938</v>
      </c>
      <c r="D46" s="275"/>
    </row>
    <row r="47" spans="1:2" ht="12.75">
      <c r="A47" s="246" t="s">
        <v>202</v>
      </c>
      <c r="B47" s="230">
        <f>C19</f>
        <v>490</v>
      </c>
    </row>
    <row r="48" spans="1:2" ht="12.75">
      <c r="A48" s="246" t="s">
        <v>203</v>
      </c>
      <c r="B48" s="244">
        <f>C26-C32</f>
        <v>321.4917255932439</v>
      </c>
    </row>
    <row r="49" spans="1:2" ht="12.75">
      <c r="A49" s="246" t="s">
        <v>204</v>
      </c>
      <c r="B49" s="244">
        <f>B35</f>
        <v>245.88954621430202</v>
      </c>
    </row>
    <row r="50" spans="1:2" ht="12.75">
      <c r="A50" s="246" t="s">
        <v>205</v>
      </c>
      <c r="B50" s="244">
        <f>B44</f>
        <v>-50</v>
      </c>
    </row>
    <row r="52" ht="15">
      <c r="A52" s="236" t="s">
        <v>206</v>
      </c>
    </row>
    <row r="53" ht="12.75">
      <c r="A53" s="219" t="s">
        <v>207</v>
      </c>
    </row>
    <row r="55" ht="15">
      <c r="A55" s="236" t="s">
        <v>208</v>
      </c>
    </row>
    <row r="57" spans="1:6" ht="15">
      <c r="A57" s="228" t="s">
        <v>209</v>
      </c>
      <c r="B57" s="229" t="s">
        <v>210</v>
      </c>
      <c r="C57" s="342" t="s">
        <v>211</v>
      </c>
      <c r="D57" s="342"/>
      <c r="E57" s="342"/>
      <c r="F57" s="229" t="s">
        <v>210</v>
      </c>
    </row>
    <row r="58" spans="1:6" ht="12.75">
      <c r="A58" s="246" t="s">
        <v>212</v>
      </c>
      <c r="B58" s="276">
        <f>23772657000/1000000+383.7</f>
        <v>24156.357</v>
      </c>
      <c r="C58" s="344" t="s">
        <v>213</v>
      </c>
      <c r="D58" s="345"/>
      <c r="E58" s="346"/>
      <c r="F58" s="276">
        <f>C16</f>
        <v>3065.9657312900003</v>
      </c>
    </row>
    <row r="59" spans="1:8" ht="15">
      <c r="A59" s="246" t="s">
        <v>214</v>
      </c>
      <c r="B59" s="244">
        <f>I62</f>
        <v>976.5372144109397</v>
      </c>
      <c r="C59" s="344" t="s">
        <v>215</v>
      </c>
      <c r="D59" s="345"/>
      <c r="E59" s="346"/>
      <c r="F59" s="244">
        <f>B46*B5</f>
        <v>4130.263214410938</v>
      </c>
      <c r="H59" s="218" t="s">
        <v>216</v>
      </c>
    </row>
    <row r="60" spans="1:9" ht="12.75">
      <c r="A60" s="338" t="s">
        <v>217</v>
      </c>
      <c r="B60" s="340">
        <f>25937118000/1000000+25</f>
        <v>25962.118</v>
      </c>
      <c r="C60" s="347" t="s">
        <v>218</v>
      </c>
      <c r="D60" s="347"/>
      <c r="E60" s="347"/>
      <c r="F60" s="276">
        <f>21090391000/1000000</f>
        <v>21090.391</v>
      </c>
      <c r="H60" s="219" t="s">
        <v>219</v>
      </c>
      <c r="I60" s="244">
        <f>C46</f>
        <v>4130.263214410938</v>
      </c>
    </row>
    <row r="61" spans="1:10" ht="12.75">
      <c r="A61" s="339"/>
      <c r="B61" s="341"/>
      <c r="C61" s="347" t="s">
        <v>220</v>
      </c>
      <c r="D61" s="347"/>
      <c r="E61" s="347"/>
      <c r="F61" s="276">
        <f>22808392000/1000000</f>
        <v>22808.392</v>
      </c>
      <c r="H61" s="219" t="s">
        <v>116</v>
      </c>
      <c r="I61" s="244">
        <f>B60-F61</f>
        <v>3153.7259999999987</v>
      </c>
      <c r="J61" s="277"/>
    </row>
    <row r="62" spans="1:9" ht="15">
      <c r="A62" s="278" t="s">
        <v>221</v>
      </c>
      <c r="B62" s="235">
        <f>SUM(B58:B60)</f>
        <v>51095.012214410934</v>
      </c>
      <c r="C62" s="343" t="s">
        <v>222</v>
      </c>
      <c r="D62" s="343"/>
      <c r="E62" s="343"/>
      <c r="F62" s="235">
        <f>SUM(F58:F61)</f>
        <v>51095.01194570094</v>
      </c>
      <c r="H62" s="279" t="s">
        <v>62</v>
      </c>
      <c r="I62" s="280">
        <f>I60-I61</f>
        <v>976.5372144109397</v>
      </c>
    </row>
    <row r="63" ht="12.75">
      <c r="F63" s="275"/>
    </row>
    <row r="67" ht="12.75">
      <c r="B67" s="219">
        <f>210*4.1</f>
        <v>860.9999999999999</v>
      </c>
    </row>
  </sheetData>
  <mergeCells count="15">
    <mergeCell ref="C5:J5"/>
    <mergeCell ref="D11:J15"/>
    <mergeCell ref="D40:I40"/>
    <mergeCell ref="D41:I41"/>
    <mergeCell ref="C57:E57"/>
    <mergeCell ref="C35:J36"/>
    <mergeCell ref="A60:A61"/>
    <mergeCell ref="B60:B61"/>
    <mergeCell ref="A7:B7"/>
    <mergeCell ref="A11:B11"/>
    <mergeCell ref="C62:E62"/>
    <mergeCell ref="C58:E58"/>
    <mergeCell ref="C59:E59"/>
    <mergeCell ref="C60:E60"/>
    <mergeCell ref="C61:E61"/>
  </mergeCell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7"/>
  <sheetViews>
    <sheetView showGridLines="0" zoomScale="115" zoomScaleNormal="115" workbookViewId="0" topLeftCell="A36">
      <selection activeCell="A58" sqref="A58"/>
    </sheetView>
  </sheetViews>
  <sheetFormatPr defaultColWidth="11.421875" defaultRowHeight="12.75" outlineLevelRow="1"/>
  <cols>
    <col min="1" max="1" width="54.8515625" style="0" customWidth="1"/>
    <col min="2" max="2" width="11.00390625" style="0" bestFit="1" customWidth="1"/>
    <col min="3" max="3" width="2.7109375" style="18" customWidth="1"/>
    <col min="4" max="4" width="24.140625" style="0" bestFit="1" customWidth="1"/>
    <col min="5" max="8" width="16.28125" style="0" customWidth="1"/>
  </cols>
  <sheetData>
    <row r="1" spans="1:3" s="3" customFormat="1" ht="18">
      <c r="A1" s="1" t="s">
        <v>0</v>
      </c>
      <c r="B1" s="2"/>
      <c r="C1" s="35"/>
    </row>
    <row r="2" spans="1:3" s="3" customFormat="1" ht="14.25">
      <c r="A2" s="4" t="s">
        <v>1</v>
      </c>
      <c r="B2" s="2"/>
      <c r="C2" s="35"/>
    </row>
    <row r="3" spans="1:3" s="6" customFormat="1" ht="12">
      <c r="A3" s="5"/>
      <c r="B3" s="5"/>
      <c r="C3" s="36"/>
    </row>
    <row r="4" spans="1:5" s="6" customFormat="1" ht="24">
      <c r="A4" s="7" t="s">
        <v>2</v>
      </c>
      <c r="B4" s="8" t="s">
        <v>3</v>
      </c>
      <c r="C4" s="37"/>
      <c r="E4" s="9"/>
    </row>
    <row r="5" spans="1:3" s="12" customFormat="1" ht="14.25">
      <c r="A5" s="10" t="s">
        <v>4</v>
      </c>
      <c r="B5" s="11">
        <v>5046</v>
      </c>
      <c r="C5" s="38"/>
    </row>
    <row r="6" spans="1:3" s="12" customFormat="1" ht="14.25">
      <c r="A6" s="10" t="s">
        <v>5</v>
      </c>
      <c r="B6" s="11">
        <v>2227</v>
      </c>
      <c r="C6" s="38"/>
    </row>
    <row r="7" spans="1:3" s="12" customFormat="1" ht="14.25">
      <c r="A7" s="10" t="s">
        <v>6</v>
      </c>
      <c r="B7" s="11">
        <v>939.502</v>
      </c>
      <c r="C7" s="38"/>
    </row>
    <row r="8" spans="1:3" s="12" customFormat="1" ht="14.25">
      <c r="A8" s="10" t="s">
        <v>7</v>
      </c>
      <c r="B8" s="11">
        <v>800</v>
      </c>
      <c r="C8" s="38"/>
    </row>
    <row r="9" spans="1:3" s="12" customFormat="1" ht="14.25">
      <c r="A9" s="10" t="s">
        <v>8</v>
      </c>
      <c r="B9" s="11">
        <v>-397.63994</v>
      </c>
      <c r="C9" s="38"/>
    </row>
    <row r="10" spans="1:3" s="12" customFormat="1" ht="14.25">
      <c r="A10" s="81" t="s">
        <v>9</v>
      </c>
      <c r="B10" s="13">
        <v>8614.47406</v>
      </c>
      <c r="C10" s="39"/>
    </row>
    <row r="11" spans="1:3" s="12" customFormat="1" ht="14.25">
      <c r="A11" s="10" t="s">
        <v>10</v>
      </c>
      <c r="B11" s="11">
        <v>-24.504</v>
      </c>
      <c r="C11" s="38"/>
    </row>
    <row r="12" spans="1:3" s="12" customFormat="1" ht="14.25">
      <c r="A12" s="81" t="s">
        <v>11</v>
      </c>
      <c r="B12" s="34">
        <v>8588.97006</v>
      </c>
      <c r="C12" s="34"/>
    </row>
    <row r="13" spans="1:3" s="12" customFormat="1" ht="14.25">
      <c r="A13" s="14" t="s">
        <v>12</v>
      </c>
      <c r="B13" s="11">
        <v>598.944</v>
      </c>
      <c r="C13" s="38"/>
    </row>
    <row r="14" spans="1:3" s="12" customFormat="1" ht="14.25">
      <c r="A14" s="14" t="s">
        <v>13</v>
      </c>
      <c r="B14" s="11">
        <v>215.126</v>
      </c>
      <c r="C14" s="38"/>
    </row>
    <row r="15" spans="1:3" s="12" customFormat="1" ht="14.25">
      <c r="A15" s="14" t="s">
        <v>14</v>
      </c>
      <c r="B15" s="11">
        <v>55.4</v>
      </c>
      <c r="C15" s="38"/>
    </row>
    <row r="16" spans="1:3" s="12" customFormat="1" ht="14.25">
      <c r="A16" s="14" t="s">
        <v>15</v>
      </c>
      <c r="B16" s="11">
        <v>2474.665</v>
      </c>
      <c r="C16" s="38"/>
    </row>
    <row r="17" spans="1:3" s="12" customFormat="1" ht="14.25">
      <c r="A17" s="81" t="s">
        <v>16</v>
      </c>
      <c r="B17" s="13">
        <v>3344.135</v>
      </c>
      <c r="C17" s="39"/>
    </row>
    <row r="18" spans="1:3" s="12" customFormat="1" ht="14.25">
      <c r="A18" s="15" t="s">
        <v>17</v>
      </c>
      <c r="B18" s="11">
        <v>-25.504</v>
      </c>
      <c r="C18" s="38"/>
    </row>
    <row r="19" spans="1:3" s="12" customFormat="1" ht="14.25">
      <c r="A19" s="81" t="s">
        <v>18</v>
      </c>
      <c r="B19" s="13">
        <v>3318.631</v>
      </c>
      <c r="C19" s="39"/>
    </row>
    <row r="20" spans="1:3" ht="12.75">
      <c r="A20" s="14" t="s">
        <v>19</v>
      </c>
      <c r="B20" s="11">
        <v>-0.967</v>
      </c>
      <c r="C20" s="38"/>
    </row>
    <row r="21" spans="1:3" ht="12.75">
      <c r="A21" s="14" t="s">
        <v>20</v>
      </c>
      <c r="B21" s="11">
        <v>144.472</v>
      </c>
      <c r="C21" s="38"/>
    </row>
    <row r="22" spans="1:3" ht="12.75">
      <c r="A22" s="81" t="s">
        <v>21</v>
      </c>
      <c r="B22" s="13">
        <v>144.472</v>
      </c>
      <c r="C22" s="39"/>
    </row>
    <row r="23" spans="1:3" ht="12.75">
      <c r="A23" s="81" t="s">
        <v>22</v>
      </c>
      <c r="B23" s="13">
        <v>12051.10606</v>
      </c>
      <c r="C23" s="39"/>
    </row>
    <row r="24" spans="1:3" ht="12.75">
      <c r="A24" s="81" t="s">
        <v>23</v>
      </c>
      <c r="B24" s="13">
        <v>7103.695863128441</v>
      </c>
      <c r="C24" s="39"/>
    </row>
    <row r="25" spans="1:5" ht="12.75">
      <c r="A25" s="10" t="s">
        <v>24</v>
      </c>
      <c r="B25" s="11">
        <v>4947.41019687156</v>
      </c>
      <c r="C25" s="38"/>
      <c r="D25" s="32"/>
      <c r="E25" s="33"/>
    </row>
    <row r="26" spans="1:3" ht="12.75">
      <c r="A26" s="14" t="s">
        <v>25</v>
      </c>
      <c r="B26" s="16">
        <v>0.696455801627287</v>
      </c>
      <c r="C26" s="23"/>
    </row>
    <row r="27" spans="1:5" ht="12.75">
      <c r="A27" s="14" t="s">
        <v>26</v>
      </c>
      <c r="B27" s="16">
        <v>0.12181132334326342</v>
      </c>
      <c r="C27" s="23"/>
      <c r="E27" s="17"/>
    </row>
    <row r="28" spans="1:3" ht="12.75">
      <c r="A28" s="15" t="s">
        <v>27</v>
      </c>
      <c r="B28" s="23">
        <f>+B12/B33</f>
        <v>0.09672677688334984</v>
      </c>
      <c r="C28" s="23"/>
    </row>
    <row r="29" spans="1:3" ht="12.75">
      <c r="A29" s="14" t="s">
        <v>28</v>
      </c>
      <c r="B29" s="23">
        <v>0.13571646413018296</v>
      </c>
      <c r="C29" s="23"/>
    </row>
    <row r="30" spans="1:3" ht="12.75">
      <c r="A30" s="15" t="s">
        <v>29</v>
      </c>
      <c r="B30" s="23">
        <f>+(B12-B8)/B33</f>
        <v>0.08771738216359692</v>
      </c>
      <c r="C30" s="23"/>
    </row>
    <row r="31" spans="1:3" ht="12.75">
      <c r="A31" s="15" t="s">
        <v>30</v>
      </c>
      <c r="B31" s="23">
        <f>(B12-B8+852.948)/(B24*12.5)</f>
        <v>0.0973230636728767</v>
      </c>
      <c r="C31" s="23"/>
    </row>
    <row r="32" spans="1:8" ht="12.75">
      <c r="A32" s="24" t="s">
        <v>31</v>
      </c>
      <c r="B32" s="25">
        <f>+(B12-B8)/B33</f>
        <v>0.08771738216359692</v>
      </c>
      <c r="C32" s="23"/>
      <c r="E32" s="368" t="s">
        <v>56</v>
      </c>
      <c r="F32" s="369"/>
      <c r="G32" s="370" t="s">
        <v>57</v>
      </c>
      <c r="H32" s="371"/>
    </row>
    <row r="33" spans="1:8" ht="12.75">
      <c r="A33" s="24" t="s">
        <v>32</v>
      </c>
      <c r="B33" s="26">
        <f>+B24*12.5</f>
        <v>88796.19828910551</v>
      </c>
      <c r="C33" s="40"/>
      <c r="D33" s="78"/>
      <c r="E33" s="79" t="s">
        <v>49</v>
      </c>
      <c r="F33" s="80" t="s">
        <v>50</v>
      </c>
      <c r="G33" s="79" t="str">
        <f>+E33</f>
        <v>Investor Pr. Jan 11</v>
      </c>
      <c r="H33" s="80" t="s">
        <v>50</v>
      </c>
    </row>
    <row r="34" spans="1:8" ht="12.75">
      <c r="A34" s="27" t="s">
        <v>34</v>
      </c>
      <c r="B34" s="28">
        <v>4173</v>
      </c>
      <c r="C34" s="41"/>
      <c r="E34" s="366" t="s">
        <v>54</v>
      </c>
      <c r="F34" s="367"/>
      <c r="G34" s="372" t="s">
        <v>59</v>
      </c>
      <c r="H34" s="373"/>
    </row>
    <row r="35" spans="1:8" ht="12.75">
      <c r="A35" s="27" t="s">
        <v>33</v>
      </c>
      <c r="B35" s="28">
        <f>+B33+B34</f>
        <v>92969.19828910551</v>
      </c>
      <c r="C35" s="42"/>
      <c r="D35" s="30" t="s">
        <v>51</v>
      </c>
      <c r="E35" s="50">
        <f>+B30</f>
        <v>0.08771738216359692</v>
      </c>
      <c r="F35" s="59">
        <f>+B39</f>
        <v>0.08266146424219036</v>
      </c>
      <c r="G35" s="56" t="s">
        <v>55</v>
      </c>
      <c r="H35" s="57" t="s">
        <v>55</v>
      </c>
    </row>
    <row r="36" spans="1:8" ht="12.75">
      <c r="A36" s="27" t="s">
        <v>38</v>
      </c>
      <c r="B36" s="28">
        <v>400</v>
      </c>
      <c r="C36" s="42"/>
      <c r="D36" s="30" t="s">
        <v>35</v>
      </c>
      <c r="E36" s="84">
        <f>+B31</f>
        <v>0.0973230636728767</v>
      </c>
      <c r="F36" s="85">
        <f>+B41</f>
        <v>0.09183598672594455</v>
      </c>
      <c r="G36" s="58">
        <f>+G40/G38</f>
        <v>0.0701886548788756</v>
      </c>
      <c r="H36" s="59">
        <f>+H40/H38</f>
        <v>0.06596918584058269</v>
      </c>
    </row>
    <row r="37" spans="1:8" ht="12.75">
      <c r="A37" s="27" t="s">
        <v>69</v>
      </c>
      <c r="B37" s="28">
        <f>+'Accounting (alt)'!D17</f>
        <v>-104</v>
      </c>
      <c r="C37" s="43"/>
      <c r="D37" s="31" t="s">
        <v>58</v>
      </c>
      <c r="E37" s="50">
        <f>+B28</f>
        <v>0.09672677688334984</v>
      </c>
      <c r="F37" s="59">
        <f>+B43</f>
        <v>0.09126646476625906</v>
      </c>
      <c r="G37" s="60"/>
      <c r="H37" s="59"/>
    </row>
    <row r="38" spans="1:8" ht="12.75">
      <c r="A38" s="27" t="s">
        <v>44</v>
      </c>
      <c r="B38" s="28">
        <f>+B12-B8+B37</f>
        <v>7684.97006</v>
      </c>
      <c r="C38" s="42"/>
      <c r="D38" t="s">
        <v>32</v>
      </c>
      <c r="E38" s="51">
        <f>+B33</f>
        <v>88796.19828910551</v>
      </c>
      <c r="F38" s="62">
        <f>+B35</f>
        <v>92969.19828910551</v>
      </c>
      <c r="G38" s="61">
        <v>92921</v>
      </c>
      <c r="H38" s="62">
        <f>+G38+(B48*(1+(G38/E38-1)))</f>
        <v>97287.8461090814</v>
      </c>
    </row>
    <row r="39" spans="1:8" s="22" customFormat="1" ht="12.75">
      <c r="A39" s="27" t="s">
        <v>43</v>
      </c>
      <c r="B39" s="25">
        <f>+B38/B35</f>
        <v>0.08266146424219036</v>
      </c>
      <c r="C39" s="42"/>
      <c r="D39" s="22" t="s">
        <v>52</v>
      </c>
      <c r="E39" s="52">
        <f>+E38*E35</f>
        <v>7788.97006</v>
      </c>
      <c r="F39" s="53">
        <f>+F38*F35</f>
        <v>7684.97006</v>
      </c>
      <c r="G39" s="63" t="s">
        <v>55</v>
      </c>
      <c r="H39" s="64" t="s">
        <v>55</v>
      </c>
    </row>
    <row r="40" spans="1:8" ht="12.75">
      <c r="A40" s="27" t="s">
        <v>42</v>
      </c>
      <c r="B40" s="28">
        <f>(B12-B8+B37+852.948)</f>
        <v>8537.91806</v>
      </c>
      <c r="C40" s="42"/>
      <c r="D40" s="22" t="s">
        <v>53</v>
      </c>
      <c r="E40" s="54">
        <f>+E38*E36</f>
        <v>8641.91806</v>
      </c>
      <c r="F40" s="55">
        <f>+F38*F36</f>
        <v>8537.91806</v>
      </c>
      <c r="G40" s="65">
        <v>6522</v>
      </c>
      <c r="H40" s="82">
        <f>+G40+B37</f>
        <v>6418</v>
      </c>
    </row>
    <row r="41" spans="1:6" ht="12.75">
      <c r="A41" s="27" t="s">
        <v>41</v>
      </c>
      <c r="B41" s="25">
        <f>+B40/B35</f>
        <v>0.09183598672594455</v>
      </c>
      <c r="C41" s="23"/>
      <c r="E41" s="49"/>
      <c r="F41" s="19"/>
    </row>
    <row r="42" spans="1:8" ht="12.75">
      <c r="A42" s="27" t="s">
        <v>39</v>
      </c>
      <c r="B42" s="28">
        <f>+B12+B37</f>
        <v>8484.97006</v>
      </c>
      <c r="C42" s="42"/>
      <c r="E42" s="66"/>
      <c r="F42" s="66"/>
      <c r="G42" s="66"/>
      <c r="H42" s="66"/>
    </row>
    <row r="43" spans="1:3" ht="12.75">
      <c r="A43" s="27" t="s">
        <v>40</v>
      </c>
      <c r="B43" s="25">
        <f>+B42/B35</f>
        <v>0.09126646476625906</v>
      </c>
      <c r="C43" s="23"/>
    </row>
    <row r="44" spans="1:3" ht="12.75">
      <c r="A44" s="27" t="s">
        <v>36</v>
      </c>
      <c r="B44" s="28">
        <v>143100</v>
      </c>
      <c r="C44" s="42"/>
    </row>
    <row r="45" spans="1:3" ht="12.75">
      <c r="A45" s="27" t="s">
        <v>37</v>
      </c>
      <c r="B45" s="29">
        <f>+B33/B44</f>
        <v>0.6205185065625821</v>
      </c>
      <c r="C45" s="23"/>
    </row>
    <row r="46" ht="12.75">
      <c r="C46" s="42"/>
    </row>
    <row r="47" spans="1:3" ht="12.75">
      <c r="A47" s="48" t="s">
        <v>45</v>
      </c>
      <c r="B47" s="48"/>
      <c r="C47" s="42"/>
    </row>
    <row r="48" spans="1:3" ht="12.75">
      <c r="A48" s="45" t="s">
        <v>47</v>
      </c>
      <c r="B48" s="46">
        <f>+B34</f>
        <v>4173</v>
      </c>
      <c r="C48" s="42"/>
    </row>
    <row r="49" spans="1:3" ht="12.75">
      <c r="A49" s="45" t="s">
        <v>46</v>
      </c>
      <c r="B49" s="45">
        <v>384</v>
      </c>
      <c r="C49" s="42"/>
    </row>
    <row r="50" spans="1:3" ht="12.75">
      <c r="A50" s="45" t="s">
        <v>48</v>
      </c>
      <c r="B50" s="47">
        <f>+B49/B48</f>
        <v>0.09202012940330698</v>
      </c>
      <c r="C50" s="44"/>
    </row>
    <row r="51" spans="1:3" ht="12.75">
      <c r="A51" s="20"/>
      <c r="B51" s="21"/>
      <c r="C51" s="42"/>
    </row>
    <row r="54" spans="1:2" ht="12.75">
      <c r="A54" s="86" t="s">
        <v>72</v>
      </c>
      <c r="B54" s="87"/>
    </row>
    <row r="55" spans="1:2" ht="12.75">
      <c r="A55" s="88" t="s">
        <v>73</v>
      </c>
      <c r="B55" s="89">
        <f>7552*12.5</f>
        <v>94400</v>
      </c>
    </row>
    <row r="56" spans="1:4" ht="12.75">
      <c r="A56" s="90" t="s">
        <v>46</v>
      </c>
      <c r="B56" s="91">
        <v>8925</v>
      </c>
      <c r="D56" s="83"/>
    </row>
    <row r="57" spans="1:2" ht="12.75" hidden="1" outlineLevel="1">
      <c r="A57" s="90" t="s">
        <v>81</v>
      </c>
      <c r="B57" s="91">
        <v>-90</v>
      </c>
    </row>
    <row r="58" spans="1:2" ht="12.75" collapsed="1">
      <c r="A58" s="107" t="s">
        <v>75</v>
      </c>
      <c r="B58" s="108">
        <f>SUM(B56:B57)</f>
        <v>8835</v>
      </c>
    </row>
    <row r="59" spans="1:2" ht="12.75">
      <c r="A59" s="109" t="s">
        <v>86</v>
      </c>
      <c r="B59" s="110">
        <f>+B58/B55</f>
        <v>0.09359110169491526</v>
      </c>
    </row>
    <row r="60" spans="1:2" ht="12.75">
      <c r="A60" s="105"/>
      <c r="B60" s="106"/>
    </row>
    <row r="61" spans="1:2" ht="12.75">
      <c r="A61" s="98" t="s">
        <v>74</v>
      </c>
      <c r="B61" s="99">
        <f>+B58-B8</f>
        <v>8035</v>
      </c>
    </row>
    <row r="62" spans="1:2" ht="12.75">
      <c r="A62" s="98" t="s">
        <v>84</v>
      </c>
      <c r="B62" s="104">
        <f>+B61/B55</f>
        <v>0.08511652542372881</v>
      </c>
    </row>
    <row r="63" spans="1:2" ht="12.75">
      <c r="A63" s="90"/>
      <c r="B63" s="92"/>
    </row>
    <row r="64" spans="1:2" ht="12.75">
      <c r="A64" s="90" t="s">
        <v>76</v>
      </c>
      <c r="B64" s="91">
        <f>+B48</f>
        <v>4173</v>
      </c>
    </row>
    <row r="65" spans="1:2" ht="12.75">
      <c r="A65" s="88" t="s">
        <v>80</v>
      </c>
      <c r="B65" s="89">
        <f>+B55+B64</f>
        <v>98573</v>
      </c>
    </row>
    <row r="66" spans="1:2" ht="12.75">
      <c r="A66" s="88"/>
      <c r="B66" s="89"/>
    </row>
    <row r="67" spans="1:2" ht="12.75">
      <c r="A67" s="88" t="s">
        <v>62</v>
      </c>
      <c r="B67" s="89">
        <f>+'Accounting (alt)'!D13</f>
        <v>-210</v>
      </c>
    </row>
    <row r="68" spans="1:2" ht="12.75">
      <c r="A68" s="88" t="s">
        <v>63</v>
      </c>
      <c r="B68" s="89">
        <f>+'Accounting (alt)'!D14</f>
        <v>120</v>
      </c>
    </row>
    <row r="69" spans="1:2" ht="12.75">
      <c r="A69" s="88" t="s">
        <v>82</v>
      </c>
      <c r="B69" s="89">
        <f>+'Accounting (alt)'!D16</f>
        <v>-14</v>
      </c>
    </row>
    <row r="70" spans="1:4" ht="12.75">
      <c r="A70" s="102" t="s">
        <v>85</v>
      </c>
      <c r="B70" s="103">
        <f>+B58+B67+B68+B69</f>
        <v>8731</v>
      </c>
      <c r="D70" s="66"/>
    </row>
    <row r="71" spans="1:2" ht="12.75">
      <c r="A71" s="107" t="s">
        <v>87</v>
      </c>
      <c r="B71" s="110">
        <f>+B70/B65</f>
        <v>0.08857395027035801</v>
      </c>
    </row>
    <row r="72" spans="1:2" ht="12.75">
      <c r="A72" s="102" t="s">
        <v>79</v>
      </c>
      <c r="B72" s="111">
        <f>+B71-B59</f>
        <v>-0.005017151424557248</v>
      </c>
    </row>
    <row r="73" spans="1:2" ht="12.75">
      <c r="A73" s="88"/>
      <c r="B73" s="89"/>
    </row>
    <row r="74" spans="1:2" ht="12.75">
      <c r="A74" s="98" t="s">
        <v>77</v>
      </c>
      <c r="B74" s="99">
        <f>+B61+B67+B68+B69</f>
        <v>7931</v>
      </c>
    </row>
    <row r="75" spans="1:2" ht="12.75">
      <c r="A75" s="93" t="s">
        <v>78</v>
      </c>
      <c r="B75" s="94">
        <f>+B74/B65</f>
        <v>0.08045813762389295</v>
      </c>
    </row>
    <row r="76" spans="1:2" ht="12.75">
      <c r="A76" s="100" t="s">
        <v>79</v>
      </c>
      <c r="B76" s="101">
        <f>+B75-B62</f>
        <v>-0.004658387799835864</v>
      </c>
    </row>
    <row r="77" ht="12.75">
      <c r="B77" s="66"/>
    </row>
  </sheetData>
  <mergeCells count="4">
    <mergeCell ref="E34:F34"/>
    <mergeCell ref="E32:F32"/>
    <mergeCell ref="G32:H32"/>
    <mergeCell ref="G34:H34"/>
  </mergeCells>
  <printOptions/>
  <pageMargins left="0.75" right="0.75" top="0.79" bottom="1" header="0.79" footer="0.4921259845"/>
  <pageSetup horizontalDpi="600" verticalDpi="600" orientation="portrait" paperSize="9" scale="61" r:id="rId3"/>
  <ignoredErrors>
    <ignoredError sqref="B33 F38 H38" unlockedFormula="1"/>
    <ignoredError sqref="E37:E38" formula="1"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8"/>
  <sheetViews>
    <sheetView showGridLines="0" zoomScale="115" zoomScaleNormal="115" workbookViewId="0" topLeftCell="A1">
      <selection activeCell="C33" sqref="C33"/>
    </sheetView>
  </sheetViews>
  <sheetFormatPr defaultColWidth="11.421875" defaultRowHeight="12.75" outlineLevelRow="1" outlineLevelCol="1"/>
  <cols>
    <col min="1" max="1" width="9.140625" style="67" customWidth="1"/>
    <col min="2" max="2" width="26.140625" style="67" bestFit="1" customWidth="1"/>
    <col min="3" max="3" width="16.28125" style="132" customWidth="1"/>
    <col min="4" max="5" width="16.28125" style="67" customWidth="1"/>
    <col min="6" max="7" width="7.421875" style="67" customWidth="1"/>
    <col min="8" max="9" width="16.28125" style="67" customWidth="1"/>
    <col min="10" max="11" width="7.421875" style="67" customWidth="1"/>
    <col min="12" max="12" width="40.421875" style="67" hidden="1" customWidth="1" outlineLevel="1"/>
    <col min="13" max="13" width="16.28125" style="67" customWidth="1" collapsed="1"/>
    <col min="14" max="14" width="16.28125" style="67" customWidth="1"/>
    <col min="15" max="16384" width="11.421875" style="67" customWidth="1"/>
  </cols>
  <sheetData>
    <row r="2" spans="2:12" ht="12.75">
      <c r="B2" s="114"/>
      <c r="C2" s="144">
        <v>2010</v>
      </c>
      <c r="D2" s="374" t="s">
        <v>111</v>
      </c>
      <c r="E2" s="374"/>
      <c r="F2" s="375" t="s">
        <v>79</v>
      </c>
      <c r="G2" s="376"/>
      <c r="H2" s="374" t="s">
        <v>113</v>
      </c>
      <c r="I2" s="374"/>
      <c r="J2" s="375" t="s">
        <v>79</v>
      </c>
      <c r="K2" s="376"/>
      <c r="L2" s="114"/>
    </row>
    <row r="3" spans="2:12" ht="12.75">
      <c r="B3" s="115"/>
      <c r="C3" s="145" t="s">
        <v>110</v>
      </c>
      <c r="D3" s="146" t="s">
        <v>112</v>
      </c>
      <c r="E3" s="146" t="s">
        <v>32</v>
      </c>
      <c r="F3" s="172" t="s">
        <v>112</v>
      </c>
      <c r="G3" s="172" t="s">
        <v>32</v>
      </c>
      <c r="H3" s="146" t="s">
        <v>112</v>
      </c>
      <c r="I3" s="146" t="s">
        <v>32</v>
      </c>
      <c r="J3" s="172" t="s">
        <v>112</v>
      </c>
      <c r="K3" s="172" t="s">
        <v>32</v>
      </c>
      <c r="L3" s="115" t="s">
        <v>95</v>
      </c>
    </row>
    <row r="4" spans="3:11" ht="12.75">
      <c r="C4" s="116"/>
      <c r="D4" s="117"/>
      <c r="E4" s="118"/>
      <c r="F4" s="148"/>
      <c r="G4" s="148"/>
      <c r="H4" s="117"/>
      <c r="I4" s="118"/>
      <c r="J4" s="117"/>
      <c r="K4" s="118"/>
    </row>
    <row r="5" spans="2:11" ht="12.75">
      <c r="B5" s="67" t="s">
        <v>139</v>
      </c>
      <c r="C5" s="123">
        <f>+C35</f>
        <v>4201.36794</v>
      </c>
      <c r="D5" s="119">
        <f>+C5</f>
        <v>4201.36794</v>
      </c>
      <c r="E5" s="120">
        <f>+D5</f>
        <v>4201.36794</v>
      </c>
      <c r="F5" s="147"/>
      <c r="G5" s="147"/>
      <c r="H5" s="119">
        <f>+D5</f>
        <v>4201.36794</v>
      </c>
      <c r="I5" s="120">
        <f>+E5</f>
        <v>4201.36794</v>
      </c>
      <c r="J5" s="119"/>
      <c r="K5" s="120"/>
    </row>
    <row r="6" spans="2:11" ht="12.75">
      <c r="B6" s="67" t="s">
        <v>90</v>
      </c>
      <c r="C6" s="123">
        <f>+'Accounting (alt)'!D17</f>
        <v>-104</v>
      </c>
      <c r="D6" s="119">
        <f>+C6</f>
        <v>-104</v>
      </c>
      <c r="E6" s="120">
        <f>+D6</f>
        <v>-104</v>
      </c>
      <c r="F6" s="147"/>
      <c r="G6" s="147"/>
      <c r="H6" s="119">
        <f>+D6</f>
        <v>-104</v>
      </c>
      <c r="I6" s="120">
        <f>+E6</f>
        <v>-104</v>
      </c>
      <c r="J6" s="119"/>
      <c r="K6" s="120"/>
    </row>
    <row r="7" spans="3:11" ht="12.75">
      <c r="C7" s="123"/>
      <c r="D7" s="121"/>
      <c r="E7" s="122"/>
      <c r="F7" s="149"/>
      <c r="G7" s="149"/>
      <c r="H7" s="121"/>
      <c r="I7" s="122"/>
      <c r="J7" s="121"/>
      <c r="K7" s="122"/>
    </row>
    <row r="8" spans="2:11" ht="12.75">
      <c r="B8" s="160" t="s">
        <v>109</v>
      </c>
      <c r="C8" s="161"/>
      <c r="D8" s="162"/>
      <c r="E8" s="163"/>
      <c r="F8" s="164"/>
      <c r="G8" s="164"/>
      <c r="H8" s="162"/>
      <c r="I8" s="163"/>
      <c r="J8" s="162"/>
      <c r="K8" s="163"/>
    </row>
    <row r="9" spans="2:12" ht="12.75">
      <c r="B9" s="67" t="s">
        <v>32</v>
      </c>
      <c r="C9" s="123">
        <f>7584.851*12.5</f>
        <v>94810.6375</v>
      </c>
      <c r="D9" s="119">
        <f>+C9</f>
        <v>94810.6375</v>
      </c>
      <c r="E9" s="174">
        <f>+E10/E11</f>
        <v>93235.8777777778</v>
      </c>
      <c r="F9" s="154"/>
      <c r="G9" s="154">
        <f>+E9-C9</f>
        <v>-1574.7597222221957</v>
      </c>
      <c r="H9" s="119">
        <f>+D9</f>
        <v>94810.6375</v>
      </c>
      <c r="I9" s="120">
        <f>+I21-I5</f>
        <v>87878.95428222224</v>
      </c>
      <c r="J9" s="156"/>
      <c r="K9" s="157"/>
      <c r="L9" s="67" t="s">
        <v>89</v>
      </c>
    </row>
    <row r="10" spans="2:12" ht="12.75">
      <c r="B10" s="67" t="s">
        <v>74</v>
      </c>
      <c r="C10" s="123">
        <f>+C15-C16</f>
        <v>8391.229000000001</v>
      </c>
      <c r="D10" s="173">
        <f>+D9*D11</f>
        <v>8532.957375</v>
      </c>
      <c r="E10" s="120">
        <f>+E15-E16</f>
        <v>8391.229000000001</v>
      </c>
      <c r="F10" s="155">
        <f>+D10-C10</f>
        <v>141.72837499999878</v>
      </c>
      <c r="G10" s="147"/>
      <c r="H10" s="119">
        <f>+H22-H6</f>
        <v>9015.080489599999</v>
      </c>
      <c r="I10" s="120">
        <f>+I15-I16</f>
        <v>8391.229000000001</v>
      </c>
      <c r="J10" s="158"/>
      <c r="K10" s="120"/>
      <c r="L10" s="67" t="s">
        <v>91</v>
      </c>
    </row>
    <row r="11" spans="2:11" ht="12.75">
      <c r="B11" s="124" t="s">
        <v>88</v>
      </c>
      <c r="C11" s="125">
        <f>C10/C9</f>
        <v>0.08850514268507056</v>
      </c>
      <c r="D11" s="126">
        <v>0.09</v>
      </c>
      <c r="E11" s="127">
        <f>+D11</f>
        <v>0.09</v>
      </c>
      <c r="F11" s="150"/>
      <c r="G11" s="150"/>
      <c r="H11" s="128">
        <f>H10/H9</f>
        <v>0.09508511626240251</v>
      </c>
      <c r="I11" s="127">
        <f>I10/I9</f>
        <v>0.09548621815698519</v>
      </c>
      <c r="J11" s="128"/>
      <c r="K11" s="127"/>
    </row>
    <row r="12" spans="2:11" ht="12.75">
      <c r="B12" s="124" t="s">
        <v>94</v>
      </c>
      <c r="C12" s="129">
        <f>(C10-C17)/C9</f>
        <v>0.06213679345843447</v>
      </c>
      <c r="D12" s="130">
        <f>(D10-D17)/D9</f>
        <v>0.06363165077336391</v>
      </c>
      <c r="E12" s="131">
        <f>(E10-E17)/E9</f>
        <v>0.0631862877297235</v>
      </c>
      <c r="F12" s="151"/>
      <c r="G12" s="151"/>
      <c r="H12" s="130">
        <f>(H10-H17)/H9</f>
        <v>0.06871676703576642</v>
      </c>
      <c r="I12" s="131">
        <f>(I10-I17)/I9</f>
        <v>0.06703799616322684</v>
      </c>
      <c r="J12" s="130"/>
      <c r="K12" s="131"/>
    </row>
    <row r="13" spans="2:11" ht="12.75" hidden="1" outlineLevel="1">
      <c r="B13" s="67" t="s">
        <v>103</v>
      </c>
      <c r="C13" s="123">
        <v>9206.074</v>
      </c>
      <c r="D13" s="119">
        <f>+D15-D14</f>
        <v>9347.802375</v>
      </c>
      <c r="E13" s="120">
        <f>+C13</f>
        <v>9206.074</v>
      </c>
      <c r="F13" s="147"/>
      <c r="G13" s="147"/>
      <c r="H13" s="119">
        <f>+H15-H14</f>
        <v>9829.925489599998</v>
      </c>
      <c r="I13" s="120">
        <f>+C13</f>
        <v>9206.074</v>
      </c>
      <c r="J13" s="119"/>
      <c r="K13" s="120"/>
    </row>
    <row r="14" spans="2:12" ht="12.75" hidden="1" outlineLevel="1">
      <c r="B14" s="67" t="s">
        <v>104</v>
      </c>
      <c r="C14" s="123">
        <v>-14.845</v>
      </c>
      <c r="D14" s="119">
        <f>+C14</f>
        <v>-14.845</v>
      </c>
      <c r="E14" s="120">
        <f>+D14</f>
        <v>-14.845</v>
      </c>
      <c r="F14" s="147"/>
      <c r="G14" s="147"/>
      <c r="H14" s="119">
        <f>+D14</f>
        <v>-14.845</v>
      </c>
      <c r="I14" s="120">
        <f>+C14</f>
        <v>-14.845</v>
      </c>
      <c r="J14" s="119"/>
      <c r="K14" s="120"/>
      <c r="L14" s="67" t="s">
        <v>105</v>
      </c>
    </row>
    <row r="15" spans="2:13" ht="12.75" collapsed="1">
      <c r="B15" s="67" t="s">
        <v>107</v>
      </c>
      <c r="C15" s="123">
        <f>SUM(C13:C14)</f>
        <v>9191.229000000001</v>
      </c>
      <c r="D15" s="119">
        <f>+D10+D16</f>
        <v>9332.957375</v>
      </c>
      <c r="E15" s="120">
        <f>SUM(E13:E14)</f>
        <v>9191.229000000001</v>
      </c>
      <c r="F15" s="147"/>
      <c r="G15" s="147"/>
      <c r="H15" s="119">
        <f>+H10+H16</f>
        <v>9815.080489599999</v>
      </c>
      <c r="I15" s="120">
        <f>SUM(I13:I14)</f>
        <v>9191.229000000001</v>
      </c>
      <c r="J15" s="119"/>
      <c r="K15" s="120"/>
      <c r="L15" s="132"/>
      <c r="M15" s="132"/>
    </row>
    <row r="16" spans="2:11" ht="12.75">
      <c r="B16" s="67" t="s">
        <v>106</v>
      </c>
      <c r="C16" s="123">
        <v>800</v>
      </c>
      <c r="D16" s="119">
        <f>+C16</f>
        <v>800</v>
      </c>
      <c r="E16" s="120">
        <f>+D16</f>
        <v>800</v>
      </c>
      <c r="F16" s="147"/>
      <c r="G16" s="147"/>
      <c r="H16" s="119">
        <f>+D16</f>
        <v>800</v>
      </c>
      <c r="I16" s="120">
        <f>+E16</f>
        <v>800</v>
      </c>
      <c r="J16" s="119"/>
      <c r="K16" s="120"/>
    </row>
    <row r="17" spans="2:11" ht="12.75">
      <c r="B17" s="67" t="s">
        <v>108</v>
      </c>
      <c r="C17" s="123">
        <v>2500</v>
      </c>
      <c r="D17" s="119">
        <f>+C17</f>
        <v>2500</v>
      </c>
      <c r="E17" s="120">
        <f>+D17</f>
        <v>2500</v>
      </c>
      <c r="F17" s="147"/>
      <c r="G17" s="147"/>
      <c r="H17" s="119">
        <f>+D17</f>
        <v>2500</v>
      </c>
      <c r="I17" s="120">
        <f>+E17</f>
        <v>2500</v>
      </c>
      <c r="J17" s="119"/>
      <c r="K17" s="120"/>
    </row>
    <row r="18" spans="2:11" ht="12.75">
      <c r="B18" s="124" t="s">
        <v>86</v>
      </c>
      <c r="C18" s="129">
        <f>+C15/C9</f>
        <v>0.09694301443759411</v>
      </c>
      <c r="D18" s="130">
        <f>+D15/D9</f>
        <v>0.09843787175252355</v>
      </c>
      <c r="E18" s="131">
        <f>+E15/E9</f>
        <v>0.09858038792648846</v>
      </c>
      <c r="F18" s="151"/>
      <c r="G18" s="151"/>
      <c r="H18" s="130">
        <f>+H15/H9</f>
        <v>0.10352298801492606</v>
      </c>
      <c r="I18" s="131">
        <f>+I15/I9</f>
        <v>0.10458964919498787</v>
      </c>
      <c r="J18" s="130"/>
      <c r="K18" s="131"/>
    </row>
    <row r="19" spans="2:11" ht="12.75">
      <c r="B19" s="168"/>
      <c r="C19" s="169"/>
      <c r="D19" s="170"/>
      <c r="E19" s="171"/>
      <c r="F19" s="168"/>
      <c r="G19" s="168"/>
      <c r="H19" s="170"/>
      <c r="I19" s="171"/>
      <c r="J19" s="170"/>
      <c r="K19" s="171"/>
    </row>
    <row r="20" spans="2:11" ht="12.75">
      <c r="B20" s="160" t="s">
        <v>92</v>
      </c>
      <c r="C20" s="161"/>
      <c r="D20" s="165"/>
      <c r="E20" s="166"/>
      <c r="F20" s="167"/>
      <c r="G20" s="167"/>
      <c r="H20" s="165"/>
      <c r="I20" s="166"/>
      <c r="J20" s="165"/>
      <c r="K20" s="166"/>
    </row>
    <row r="21" spans="2:11" ht="12.75">
      <c r="B21" s="133" t="s">
        <v>32</v>
      </c>
      <c r="C21" s="123">
        <f>+C5+C9</f>
        <v>99012.00544</v>
      </c>
      <c r="D21" s="119">
        <f>+D5+D9</f>
        <v>99012.00544</v>
      </c>
      <c r="E21" s="120">
        <f>+E5+E9</f>
        <v>97437.2457177778</v>
      </c>
      <c r="F21" s="147"/>
      <c r="G21" s="147"/>
      <c r="H21" s="119">
        <f>+H5+H9</f>
        <v>99012.00544</v>
      </c>
      <c r="I21" s="174">
        <f>+I22/I23</f>
        <v>92080.32222222224</v>
      </c>
      <c r="J21" s="119"/>
      <c r="K21" s="159">
        <f>+I21-C21</f>
        <v>-6931.683217777754</v>
      </c>
    </row>
    <row r="22" spans="2:12" ht="12.75">
      <c r="B22" s="133" t="s">
        <v>74</v>
      </c>
      <c r="C22" s="123">
        <f>+C10+C6</f>
        <v>8287.229000000001</v>
      </c>
      <c r="D22" s="119">
        <f>+D10+D6</f>
        <v>8428.957375</v>
      </c>
      <c r="E22" s="120">
        <f>+E10+E6</f>
        <v>8287.229000000001</v>
      </c>
      <c r="F22" s="147"/>
      <c r="G22" s="147"/>
      <c r="H22" s="173">
        <f>+H21*H23</f>
        <v>8911.080489599999</v>
      </c>
      <c r="I22" s="120">
        <f>+I10+I6</f>
        <v>8287.229000000001</v>
      </c>
      <c r="J22" s="158">
        <f>+H22-C22</f>
        <v>623.8514895999979</v>
      </c>
      <c r="K22" s="120"/>
      <c r="L22" s="132"/>
    </row>
    <row r="23" spans="2:12" ht="12.75">
      <c r="B23" s="133" t="s">
        <v>88</v>
      </c>
      <c r="C23" s="134">
        <f>C22/C21</f>
        <v>0.08369923387747111</v>
      </c>
      <c r="D23" s="135">
        <f>D22/D21</f>
        <v>0.08513066004008817</v>
      </c>
      <c r="E23" s="136">
        <f>E22/E21</f>
        <v>0.08505196281926475</v>
      </c>
      <c r="F23" s="152"/>
      <c r="G23" s="152"/>
      <c r="H23" s="126">
        <v>0.09</v>
      </c>
      <c r="I23" s="137">
        <f>+H23</f>
        <v>0.09</v>
      </c>
      <c r="J23" s="135"/>
      <c r="K23" s="136"/>
      <c r="L23" s="95"/>
    </row>
    <row r="24" spans="2:12" ht="12.75">
      <c r="B24" s="138" t="s">
        <v>94</v>
      </c>
      <c r="C24" s="129">
        <f>(C22-C17)/C21</f>
        <v>0.05844977055340009</v>
      </c>
      <c r="D24" s="130">
        <f>(D22-D17)/D21</f>
        <v>0.05988119671601715</v>
      </c>
      <c r="E24" s="131">
        <f>(E22-E17)/E21</f>
        <v>0.059394423121959194</v>
      </c>
      <c r="F24" s="151"/>
      <c r="G24" s="151"/>
      <c r="H24" s="130">
        <f>(H22-H17)/H21</f>
        <v>0.06475053667592898</v>
      </c>
      <c r="I24" s="131">
        <f>(I22-I17)/I21</f>
        <v>0.06284979092528999</v>
      </c>
      <c r="J24" s="130"/>
      <c r="K24" s="131"/>
      <c r="L24" s="95"/>
    </row>
    <row r="25" spans="2:11" s="124" customFormat="1" ht="12.75">
      <c r="B25" s="139" t="s">
        <v>93</v>
      </c>
      <c r="C25" s="140">
        <f>+C23-C11</f>
        <v>-0.004805908807599457</v>
      </c>
      <c r="D25" s="141">
        <f>+D23-D11</f>
        <v>-0.004869339959911831</v>
      </c>
      <c r="E25" s="142">
        <f>+E23-E11</f>
        <v>-0.0049480371807352486</v>
      </c>
      <c r="F25" s="153"/>
      <c r="G25" s="153"/>
      <c r="H25" s="141">
        <f>+H23-H11</f>
        <v>-0.005085116262402517</v>
      </c>
      <c r="I25" s="142">
        <f>+I23-I11</f>
        <v>-0.00548621815698519</v>
      </c>
      <c r="J25" s="141"/>
      <c r="K25" s="142"/>
    </row>
    <row r="26" spans="2:11" s="124" customFormat="1" ht="12.75">
      <c r="B26" s="139"/>
      <c r="C26" s="203"/>
      <c r="D26" s="203"/>
      <c r="E26" s="203"/>
      <c r="F26" s="203"/>
      <c r="G26" s="203"/>
      <c r="H26" s="203"/>
      <c r="I26" s="203"/>
      <c r="J26" s="203"/>
      <c r="K26" s="203"/>
    </row>
    <row r="27" spans="2:3" ht="12.75">
      <c r="B27" s="67" t="s">
        <v>46</v>
      </c>
      <c r="C27" s="116">
        <f>+C15+C6</f>
        <v>9087.229000000001</v>
      </c>
    </row>
    <row r="28" spans="2:3" ht="12.75">
      <c r="B28" s="67" t="s">
        <v>86</v>
      </c>
      <c r="C28" s="204">
        <f>+C27/C21</f>
        <v>0.09177906214117383</v>
      </c>
    </row>
    <row r="29" spans="2:3" ht="12.75">
      <c r="B29" s="138" t="s">
        <v>144</v>
      </c>
      <c r="C29" s="204">
        <f>+(C27-C17)/C21</f>
        <v>0.06652959881710281</v>
      </c>
    </row>
    <row r="30" spans="2:3" ht="12.75">
      <c r="B30" s="139" t="s">
        <v>143</v>
      </c>
      <c r="C30" s="205">
        <f>+C28-C18</f>
        <v>-0.005163952296420277</v>
      </c>
    </row>
    <row r="32" ht="12.75">
      <c r="I32" s="132"/>
    </row>
    <row r="33" spans="2:11" ht="12.75">
      <c r="B33" s="67" t="s">
        <v>142</v>
      </c>
      <c r="C33" s="132">
        <v>16686</v>
      </c>
      <c r="D33" s="143"/>
      <c r="E33" s="143"/>
      <c r="F33" s="143"/>
      <c r="G33" s="143"/>
      <c r="H33" s="143"/>
      <c r="I33" s="143"/>
      <c r="J33" s="143"/>
      <c r="K33" s="143"/>
    </row>
    <row r="34" spans="2:3" ht="12.75">
      <c r="B34" s="67" t="s">
        <v>138</v>
      </c>
      <c r="C34" s="201">
        <v>0.25179</v>
      </c>
    </row>
    <row r="35" spans="2:3" ht="12.75">
      <c r="B35" s="67" t="s">
        <v>140</v>
      </c>
      <c r="C35" s="132">
        <f>+C33*C34</f>
        <v>4201.36794</v>
      </c>
    </row>
    <row r="37" spans="3:6" ht="12.75">
      <c r="C37" s="202">
        <v>2010</v>
      </c>
      <c r="D37" s="202">
        <f>+C37+1</f>
        <v>2011</v>
      </c>
      <c r="E37" s="202">
        <f>+D37+1</f>
        <v>2012</v>
      </c>
      <c r="F37" s="202">
        <f>+E37+1</f>
        <v>2013</v>
      </c>
    </row>
    <row r="38" spans="2:6" ht="12.75">
      <c r="B38" s="67" t="s">
        <v>141</v>
      </c>
      <c r="C38" s="132">
        <v>4614</v>
      </c>
      <c r="D38" s="132">
        <v>5900</v>
      </c>
      <c r="E38" s="132">
        <v>6073</v>
      </c>
      <c r="F38" s="132">
        <v>7405</v>
      </c>
    </row>
  </sheetData>
  <mergeCells count="4">
    <mergeCell ref="D2:E2"/>
    <mergeCell ref="H2:I2"/>
    <mergeCell ref="F2:G2"/>
    <mergeCell ref="J2:K2"/>
  </mergeCells>
  <printOptions/>
  <pageMargins left="0.75" right="0.75" top="0.79" bottom="1" header="0.79" footer="0.4921259845"/>
  <pageSetup fitToHeight="1" fitToWidth="1" horizontalDpi="600" verticalDpi="600" orientation="landscape" paperSize="9" scale="89" r:id="rId1"/>
  <ignoredErrors>
    <ignoredError sqref="H15 D15 D10 E13:E15 H22 H10" formula="1"/>
    <ignoredError sqref="I12:I18" evalError="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5"/>
  <sheetViews>
    <sheetView showGridLines="0" workbookViewId="0" topLeftCell="A1">
      <selection activeCell="C44" sqref="C44"/>
    </sheetView>
  </sheetViews>
  <sheetFormatPr defaultColWidth="11.421875" defaultRowHeight="13.5" customHeight="1" outlineLevelRow="1" outlineLevelCol="1"/>
  <cols>
    <col min="1" max="1" width="4.7109375" style="67" customWidth="1"/>
    <col min="2" max="2" width="4.28125" style="67" customWidth="1"/>
    <col min="3" max="3" width="29.57421875" style="67" customWidth="1"/>
    <col min="4" max="4" width="11.421875" style="67" hidden="1" customWidth="1" outlineLevel="1"/>
    <col min="5" max="5" width="11.421875" style="67" customWidth="1" collapsed="1"/>
    <col min="6" max="16384" width="11.421875" style="67" customWidth="1"/>
  </cols>
  <sheetData>
    <row r="3" spans="2:8" ht="13.5" customHeight="1">
      <c r="B3" s="175"/>
      <c r="C3" s="175" t="s">
        <v>118</v>
      </c>
      <c r="D3" s="186">
        <v>2009</v>
      </c>
      <c r="E3" s="176" t="s">
        <v>115</v>
      </c>
      <c r="F3" s="176">
        <v>2011</v>
      </c>
      <c r="G3" s="176">
        <v>2012</v>
      </c>
      <c r="H3" s="176">
        <v>2013</v>
      </c>
    </row>
    <row r="5" spans="2:8" ht="13.5" customHeight="1">
      <c r="B5" s="379" t="s">
        <v>137</v>
      </c>
      <c r="C5" s="67" t="s">
        <v>114</v>
      </c>
      <c r="D5" s="178"/>
      <c r="E5" s="178">
        <v>1287</v>
      </c>
      <c r="F5" s="178">
        <v>1470.9166662194239</v>
      </c>
      <c r="G5" s="178">
        <v>1839.0373007897156</v>
      </c>
      <c r="H5" s="178">
        <v>2420.661338785614</v>
      </c>
    </row>
    <row r="6" spans="2:8" ht="13.5" customHeight="1" hidden="1" outlineLevel="1">
      <c r="B6" s="379"/>
      <c r="C6" s="117" t="s">
        <v>116</v>
      </c>
      <c r="D6" s="193">
        <f>+D36</f>
        <v>9326.283</v>
      </c>
      <c r="E6" s="193">
        <f>+E36</f>
        <v>10404.544</v>
      </c>
      <c r="F6" s="193">
        <v>11190.142479488844</v>
      </c>
      <c r="G6" s="193">
        <v>12210.031942594851</v>
      </c>
      <c r="H6" s="200">
        <v>13698.977629640207</v>
      </c>
    </row>
    <row r="7" spans="2:8" ht="13.5" customHeight="1" hidden="1" outlineLevel="1">
      <c r="B7" s="379"/>
      <c r="C7" s="195" t="s">
        <v>131</v>
      </c>
      <c r="D7" s="147"/>
      <c r="E7" s="147">
        <v>-1087.854</v>
      </c>
      <c r="F7" s="147">
        <v>-1071.53309016025</v>
      </c>
      <c r="G7" s="147">
        <v>-1304.95700751823</v>
      </c>
      <c r="H7" s="120">
        <v>-1713.72693484176</v>
      </c>
    </row>
    <row r="8" spans="2:8" ht="13.5" customHeight="1" hidden="1" outlineLevel="1">
      <c r="B8" s="379"/>
      <c r="C8" s="195" t="s">
        <v>6</v>
      </c>
      <c r="D8" s="147"/>
      <c r="E8" s="147">
        <v>-89.645</v>
      </c>
      <c r="F8" s="147">
        <v>-110.65025721511499</v>
      </c>
      <c r="G8" s="147">
        <v>-149.546062221582</v>
      </c>
      <c r="H8" s="120">
        <v>-211.057205591932</v>
      </c>
    </row>
    <row r="9" spans="2:8" ht="13.5" customHeight="1" hidden="1" outlineLevel="1">
      <c r="B9" s="379"/>
      <c r="C9" s="196" t="s">
        <v>135</v>
      </c>
      <c r="D9" s="198"/>
      <c r="E9" s="198">
        <f>SUM(E6:E8)</f>
        <v>9227.045</v>
      </c>
      <c r="F9" s="198">
        <f>SUM(F6:F8)</f>
        <v>10007.95913211348</v>
      </c>
      <c r="G9" s="198">
        <f>SUM(G6:G8)</f>
        <v>10755.528872855039</v>
      </c>
      <c r="H9" s="199">
        <f>SUM(H6:H8)</f>
        <v>11774.193489206515</v>
      </c>
    </row>
    <row r="10" spans="2:8" ht="13.5" customHeight="1" collapsed="1">
      <c r="B10" s="379"/>
      <c r="C10" s="97" t="s">
        <v>136</v>
      </c>
      <c r="D10" s="188"/>
      <c r="E10" s="188">
        <v>9400</v>
      </c>
      <c r="F10" s="188">
        <f>+(F9+E6)/2</f>
        <v>10206.25156605674</v>
      </c>
      <c r="G10" s="188">
        <f>+(G9+F6)/2</f>
        <v>10972.83567617194</v>
      </c>
      <c r="H10" s="188">
        <f>+(H9+G6)/2</f>
        <v>11992.112715900683</v>
      </c>
    </row>
    <row r="11" spans="2:8" ht="13.5" customHeight="1">
      <c r="B11" s="379"/>
      <c r="D11" s="178"/>
      <c r="E11" s="178"/>
      <c r="F11" s="178"/>
      <c r="G11" s="178"/>
      <c r="H11" s="178"/>
    </row>
    <row r="12" spans="2:8" ht="13.5" customHeight="1">
      <c r="B12" s="379"/>
      <c r="C12" s="179" t="s">
        <v>125</v>
      </c>
      <c r="D12" s="180"/>
      <c r="E12" s="181">
        <f>+E5/E10</f>
        <v>0.13691489361702128</v>
      </c>
      <c r="F12" s="181">
        <f>+F5/F10</f>
        <v>0.14411918584402708</v>
      </c>
      <c r="G12" s="181">
        <f>+G5/G10</f>
        <v>0.16759909243727003</v>
      </c>
      <c r="H12" s="181">
        <f>+H5/H10</f>
        <v>0.20185445184950526</v>
      </c>
    </row>
    <row r="13" spans="2:8" ht="13.5" customHeight="1">
      <c r="B13" s="379"/>
      <c r="C13" s="179" t="s">
        <v>126</v>
      </c>
      <c r="D13" s="180"/>
      <c r="E13" s="181"/>
      <c r="F13" s="181"/>
      <c r="G13" s="181">
        <f>+G30</f>
        <v>0.15987272841026484</v>
      </c>
      <c r="H13" s="181">
        <f>+H30</f>
        <v>0.2147428255587748</v>
      </c>
    </row>
    <row r="14" spans="4:8" ht="13.5" customHeight="1">
      <c r="D14" s="132"/>
      <c r="E14" s="132"/>
      <c r="F14" s="132"/>
      <c r="G14" s="132"/>
      <c r="H14" s="132"/>
    </row>
    <row r="15" spans="2:8" ht="13.5" customHeight="1">
      <c r="B15" s="377" t="s">
        <v>121</v>
      </c>
      <c r="C15" s="182" t="s">
        <v>117</v>
      </c>
      <c r="D15" s="132"/>
      <c r="E15" s="132"/>
      <c r="F15" s="132"/>
      <c r="G15" s="132"/>
      <c r="H15" s="132"/>
    </row>
    <row r="16" spans="2:8" ht="13.5" customHeight="1">
      <c r="B16" s="377"/>
      <c r="C16" s="67" t="s">
        <v>124</v>
      </c>
      <c r="D16" s="132"/>
      <c r="E16" s="178">
        <v>213.0345461589769</v>
      </c>
      <c r="F16" s="132">
        <v>469.95323861316297</v>
      </c>
      <c r="G16" s="132">
        <v>215.09013534611657</v>
      </c>
      <c r="H16" s="132">
        <v>1230.1631209564612</v>
      </c>
    </row>
    <row r="17" spans="2:8" ht="13.5" customHeight="1">
      <c r="B17" s="377"/>
      <c r="C17" s="124" t="s">
        <v>129</v>
      </c>
      <c r="D17" s="183"/>
      <c r="E17" s="184">
        <v>343.79963287000004</v>
      </c>
      <c r="F17" s="183">
        <v>437.8383436901229</v>
      </c>
      <c r="G17" s="183">
        <v>554.2106267165734</v>
      </c>
      <c r="H17" s="183">
        <v>684.751492493389</v>
      </c>
    </row>
    <row r="18" spans="2:8" ht="13.5" customHeight="1" hidden="1" outlineLevel="1">
      <c r="B18" s="377"/>
      <c r="C18" s="124" t="s">
        <v>128</v>
      </c>
      <c r="D18" s="183"/>
      <c r="E18" s="184">
        <v>-130.76508671102297</v>
      </c>
      <c r="F18" s="183">
        <v>32.11489492303981</v>
      </c>
      <c r="G18" s="183">
        <v>-154.7823055874892</v>
      </c>
      <c r="H18" s="183">
        <v>342.5677543777998</v>
      </c>
    </row>
    <row r="19" spans="2:8" ht="13.5" customHeight="1" hidden="1" outlineLevel="1">
      <c r="B19" s="377"/>
      <c r="C19" s="124" t="s">
        <v>130</v>
      </c>
      <c r="D19" s="183"/>
      <c r="E19" s="184"/>
      <c r="F19" s="183"/>
      <c r="G19" s="183">
        <v>-248.75690131341892</v>
      </c>
      <c r="H19" s="183">
        <v>122.50459230582959</v>
      </c>
    </row>
    <row r="20" spans="2:8" ht="13.5" customHeight="1" collapsed="1">
      <c r="B20" s="377"/>
      <c r="C20" s="67" t="s">
        <v>119</v>
      </c>
      <c r="D20" s="132"/>
      <c r="E20" s="178">
        <f>+E16-E17</f>
        <v>-130.76508671102314</v>
      </c>
      <c r="F20" s="132">
        <f>+F16-F17</f>
        <v>32.11489492304008</v>
      </c>
      <c r="G20" s="132">
        <f>+G16-G17</f>
        <v>-339.1204913704569</v>
      </c>
      <c r="H20" s="132">
        <f>+H16-H17</f>
        <v>545.4116284630721</v>
      </c>
    </row>
    <row r="21" spans="2:8" ht="13.5" customHeight="1">
      <c r="B21" s="377"/>
      <c r="C21" s="67" t="s">
        <v>120</v>
      </c>
      <c r="D21" s="177">
        <v>4</v>
      </c>
      <c r="E21" s="178">
        <f>+E20/$D$21</f>
        <v>-32.691271677755786</v>
      </c>
      <c r="F21" s="132">
        <f>+F20/$D$21</f>
        <v>8.02872373076002</v>
      </c>
      <c r="G21" s="132">
        <f>+G20/$D$21</f>
        <v>-84.78012284261422</v>
      </c>
      <c r="H21" s="132">
        <f>+H20/$D$21</f>
        <v>136.35290711576803</v>
      </c>
    </row>
    <row r="22" spans="4:8" ht="13.5" customHeight="1">
      <c r="D22" s="132"/>
      <c r="E22" s="178"/>
      <c r="F22" s="132"/>
      <c r="G22" s="132"/>
      <c r="H22" s="132"/>
    </row>
    <row r="23" spans="2:8" ht="13.5" customHeight="1">
      <c r="B23" s="378" t="s">
        <v>123</v>
      </c>
      <c r="C23" s="182" t="s">
        <v>127</v>
      </c>
      <c r="D23" s="132"/>
      <c r="E23" s="132"/>
      <c r="F23" s="132"/>
      <c r="G23" s="132"/>
      <c r="H23" s="132"/>
    </row>
    <row r="24" spans="2:8" ht="13.5" customHeight="1">
      <c r="B24" s="378"/>
      <c r="C24" s="67" t="s">
        <v>114</v>
      </c>
      <c r="D24" s="132"/>
      <c r="E24" s="178">
        <f>+E5+E21</f>
        <v>1254.3087283222442</v>
      </c>
      <c r="F24" s="132">
        <f>+F5+F21</f>
        <v>1478.9453899501839</v>
      </c>
      <c r="G24" s="132">
        <f>+G5+G21</f>
        <v>1754.2571779471014</v>
      </c>
      <c r="H24" s="132">
        <f>+H5+H21</f>
        <v>2557.0142459013823</v>
      </c>
    </row>
    <row r="25" spans="2:8" ht="13.5" customHeight="1" hidden="1" outlineLevel="1">
      <c r="B25" s="378"/>
      <c r="C25" s="117" t="s">
        <v>116</v>
      </c>
      <c r="D25" s="192">
        <f>+D6</f>
        <v>9326.283</v>
      </c>
      <c r="E25" s="193">
        <f>+E6</f>
        <v>10404.544</v>
      </c>
      <c r="F25" s="192">
        <f>+F6</f>
        <v>11190.142479488844</v>
      </c>
      <c r="G25" s="192">
        <f>+G6+G21</f>
        <v>12125.251819752237</v>
      </c>
      <c r="H25" s="194">
        <f>+H6+G21+H21</f>
        <v>13750.55041391336</v>
      </c>
    </row>
    <row r="26" spans="2:8" ht="13.5" customHeight="1" hidden="1" outlineLevel="1">
      <c r="B26" s="378"/>
      <c r="C26" s="195" t="s">
        <v>131</v>
      </c>
      <c r="D26" s="191"/>
      <c r="E26" s="147">
        <f>+E7</f>
        <v>-1087.854</v>
      </c>
      <c r="F26" s="147">
        <f>+F7</f>
        <v>-1071.53309016025</v>
      </c>
      <c r="G26" s="147">
        <f>+G7-G21</f>
        <v>-1220.1768846756158</v>
      </c>
      <c r="H26" s="120">
        <f>+H7-H21</f>
        <v>-1850.079841957528</v>
      </c>
    </row>
    <row r="27" spans="2:8" ht="13.5" customHeight="1" hidden="1" outlineLevel="1">
      <c r="B27" s="378"/>
      <c r="C27" s="195" t="s">
        <v>6</v>
      </c>
      <c r="D27" s="191"/>
      <c r="E27" s="147">
        <f>+E8</f>
        <v>-89.645</v>
      </c>
      <c r="F27" s="147">
        <f>+F8</f>
        <v>-110.65025721511499</v>
      </c>
      <c r="G27" s="147">
        <f>+G8</f>
        <v>-149.546062221582</v>
      </c>
      <c r="H27" s="120">
        <f>+H8</f>
        <v>-211.057205591932</v>
      </c>
    </row>
    <row r="28" spans="2:8" ht="13.5" customHeight="1" hidden="1" outlineLevel="1">
      <c r="B28" s="378"/>
      <c r="C28" s="196" t="s">
        <v>135</v>
      </c>
      <c r="D28" s="189"/>
      <c r="E28" s="190">
        <f>SUM(E25:E27)</f>
        <v>9227.045</v>
      </c>
      <c r="F28" s="190">
        <f>SUM(F25:F27)</f>
        <v>10007.95913211348</v>
      </c>
      <c r="G28" s="190">
        <f>SUM(G25:G27)</f>
        <v>10755.528872855039</v>
      </c>
      <c r="H28" s="197">
        <f>SUM(H25:H27)</f>
        <v>11689.4133663639</v>
      </c>
    </row>
    <row r="29" spans="2:8" ht="13.5" customHeight="1" collapsed="1">
      <c r="B29" s="378"/>
      <c r="C29" s="97" t="s">
        <v>136</v>
      </c>
      <c r="D29" s="132"/>
      <c r="E29" s="188">
        <f>+(E28+D25)/2</f>
        <v>9276.664</v>
      </c>
      <c r="F29" s="188">
        <f>+(F28+E25)/2</f>
        <v>10206.25156605674</v>
      </c>
      <c r="G29" s="188">
        <f>+(G28+F25)/2</f>
        <v>10972.83567617194</v>
      </c>
      <c r="H29" s="188">
        <f>+(H28+G25)/2</f>
        <v>11907.332593058069</v>
      </c>
    </row>
    <row r="30" spans="2:8" ht="13.5" customHeight="1">
      <c r="B30" s="378"/>
      <c r="C30" s="67" t="s">
        <v>122</v>
      </c>
      <c r="D30" s="132"/>
      <c r="E30" s="185"/>
      <c r="F30" s="185"/>
      <c r="G30" s="143">
        <f>+G24/G29</f>
        <v>0.15987272841026484</v>
      </c>
      <c r="H30" s="143">
        <f>+H24/H29</f>
        <v>0.2147428255587748</v>
      </c>
    </row>
    <row r="31" spans="2:8" ht="13.5" customHeight="1">
      <c r="B31" s="378"/>
      <c r="C31" s="67" t="s">
        <v>79</v>
      </c>
      <c r="G31" s="143">
        <f>G30-G12</f>
        <v>-0.007726364027005189</v>
      </c>
      <c r="H31" s="143">
        <f>H30-H12</f>
        <v>0.01288837370926954</v>
      </c>
    </row>
    <row r="33" spans="3:5" ht="13.5" customHeight="1" hidden="1" outlineLevel="1">
      <c r="C33" s="67" t="s">
        <v>133</v>
      </c>
      <c r="D33" s="132">
        <v>7875.582</v>
      </c>
      <c r="E33" s="132">
        <v>8251</v>
      </c>
    </row>
    <row r="34" spans="3:5" ht="13.5" customHeight="1" hidden="1" outlineLevel="1">
      <c r="C34" s="67" t="s">
        <v>131</v>
      </c>
      <c r="D34" s="132">
        <v>450.265</v>
      </c>
      <c r="E34" s="132">
        <v>1087.854</v>
      </c>
    </row>
    <row r="35" spans="3:5" ht="13.5" customHeight="1" hidden="1" outlineLevel="1">
      <c r="C35" s="67" t="s">
        <v>132</v>
      </c>
      <c r="D35" s="132">
        <v>1000.436</v>
      </c>
      <c r="E35" s="132">
        <v>1065.69</v>
      </c>
    </row>
    <row r="36" spans="3:5" ht="13.5" customHeight="1" hidden="1" outlineLevel="1">
      <c r="C36" s="113" t="s">
        <v>134</v>
      </c>
      <c r="D36" s="187">
        <f>SUM(D33:D35)</f>
        <v>9326.283</v>
      </c>
      <c r="E36" s="187">
        <f>SUM(E33:E35)</f>
        <v>10404.544</v>
      </c>
    </row>
    <row r="37" ht="13.5" customHeight="1" collapsed="1"/>
    <row r="39" ht="13.5" customHeight="1">
      <c r="E39" s="132"/>
    </row>
    <row r="41" ht="13.5" customHeight="1">
      <c r="G41" s="132"/>
    </row>
    <row r="42" ht="13.5" customHeight="1">
      <c r="G42" s="132"/>
    </row>
    <row r="43" ht="13.5" customHeight="1">
      <c r="G43" s="132"/>
    </row>
    <row r="44" ht="13.5" customHeight="1">
      <c r="G44" s="132"/>
    </row>
    <row r="45" ht="13.5" customHeight="1">
      <c r="G45" s="132"/>
    </row>
  </sheetData>
  <mergeCells count="3">
    <mergeCell ref="B15:B21"/>
    <mergeCell ref="B23:B31"/>
    <mergeCell ref="B5:B13"/>
  </mergeCells>
  <printOptions/>
  <pageMargins left="0.787401575" right="0.787401575" top="0.984251969" bottom="0.984251969" header="0.4921259845" footer="0.4921259845"/>
  <pageSetup horizontalDpi="600" verticalDpi="600" orientation="landscape" paperSize="9" r:id="rId3"/>
  <ignoredErrors>
    <ignoredError sqref="E12" formula="1"/>
    <ignoredError sqref="E9 F9:H9" formulaRange="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T43"/>
  <sheetViews>
    <sheetView showGridLines="0" zoomScale="115" zoomScaleNormal="115" workbookViewId="0" topLeftCell="A1">
      <selection activeCell="L39" sqref="L39"/>
    </sheetView>
  </sheetViews>
  <sheetFormatPr defaultColWidth="11.421875" defaultRowHeight="12.75" outlineLevelRow="1" outlineLevelCol="1"/>
  <cols>
    <col min="1" max="1" width="9.140625" style="67" customWidth="1"/>
    <col min="2" max="2" width="30.140625" style="67" customWidth="1"/>
    <col min="3" max="3" width="16.28125" style="132" hidden="1" customWidth="1" outlineLevel="1"/>
    <col min="4" max="4" width="16.28125" style="67" hidden="1" customWidth="1" outlineLevel="1"/>
    <col min="5" max="5" width="4.00390625" style="67" hidden="1" customWidth="1" outlineLevel="1"/>
    <col min="6" max="6" width="16.28125" style="67" hidden="1" customWidth="1" outlineLevel="1"/>
    <col min="7" max="7" width="4.00390625" style="67" hidden="1" customWidth="1" outlineLevel="1"/>
    <col min="8" max="9" width="16.28125" style="67" hidden="1" customWidth="1" outlineLevel="1"/>
    <col min="10" max="10" width="4.00390625" style="67" hidden="1" customWidth="1" outlineLevel="1" collapsed="1"/>
    <col min="11" max="11" width="16.28125" style="67" customWidth="1" collapsed="1"/>
    <col min="12" max="16" width="16.28125" style="67" customWidth="1"/>
    <col min="17" max="17" width="11.421875" style="67" customWidth="1"/>
    <col min="18" max="18" width="16.7109375" style="67" bestFit="1" customWidth="1"/>
    <col min="19" max="16384" width="11.421875" style="67" customWidth="1"/>
  </cols>
  <sheetData>
    <row r="3" spans="2:16" ht="12.75">
      <c r="B3" s="114"/>
      <c r="C3" s="144" t="s">
        <v>151</v>
      </c>
      <c r="D3" s="144" t="s">
        <v>154</v>
      </c>
      <c r="F3" s="144" t="s">
        <v>154</v>
      </c>
      <c r="H3" s="144" t="s">
        <v>155</v>
      </c>
      <c r="I3" s="144" t="s">
        <v>156</v>
      </c>
      <c r="K3" s="375" t="s">
        <v>231</v>
      </c>
      <c r="L3" s="380"/>
      <c r="M3" s="376"/>
      <c r="N3" s="381" t="s">
        <v>232</v>
      </c>
      <c r="O3" s="382"/>
      <c r="P3" s="382"/>
    </row>
    <row r="4" spans="2:16" ht="12.75">
      <c r="B4" s="115"/>
      <c r="C4" s="145" t="s">
        <v>150</v>
      </c>
      <c r="D4" s="145" t="s">
        <v>150</v>
      </c>
      <c r="F4" s="145" t="s">
        <v>157</v>
      </c>
      <c r="H4" s="145"/>
      <c r="I4" s="145"/>
      <c r="K4" s="145" t="s">
        <v>235</v>
      </c>
      <c r="L4" s="145" t="s">
        <v>236</v>
      </c>
      <c r="M4" s="145" t="s">
        <v>237</v>
      </c>
      <c r="N4" s="145" t="str">
        <f>+K4</f>
        <v>act Aug 2011</v>
      </c>
      <c r="O4" s="145" t="str">
        <f>+L4</f>
        <v>FCST HY 2011</v>
      </c>
      <c r="P4" s="145" t="str">
        <f>+M4</f>
        <v>FCST Q3 2011</v>
      </c>
    </row>
    <row r="5" spans="3:16" ht="12.75">
      <c r="C5" s="116"/>
      <c r="D5" s="116"/>
      <c r="F5" s="116"/>
      <c r="H5" s="116"/>
      <c r="I5" s="116"/>
      <c r="K5" s="116"/>
      <c r="L5" s="116"/>
      <c r="M5" s="116"/>
      <c r="N5" s="116"/>
      <c r="O5" s="116"/>
      <c r="P5" s="116"/>
    </row>
    <row r="6" spans="2:16" ht="12.75">
      <c r="B6" s="67" t="s">
        <v>139</v>
      </c>
      <c r="C6" s="123">
        <f>+C35</f>
        <v>4548.54435745275</v>
      </c>
      <c r="D6" s="123">
        <f>+C35</f>
        <v>4548.54435745275</v>
      </c>
      <c r="F6" s="123">
        <f>+F35</f>
        <v>4715.510498908</v>
      </c>
      <c r="H6" s="123">
        <f>+H35</f>
        <v>4715.510498908</v>
      </c>
      <c r="I6" s="123">
        <f>+I35</f>
        <v>4715.510498908</v>
      </c>
      <c r="K6" s="123">
        <f aca="true" t="shared" si="0" ref="K6:P6">+K35</f>
        <v>4466.097560975611</v>
      </c>
      <c r="L6" s="123">
        <f t="shared" si="0"/>
        <v>4531.529230769231</v>
      </c>
      <c r="M6" s="123">
        <f t="shared" si="0"/>
        <v>4531.529230769231</v>
      </c>
      <c r="N6" s="123">
        <f t="shared" si="0"/>
        <v>4466.097560975611</v>
      </c>
      <c r="O6" s="123">
        <f t="shared" si="0"/>
        <v>4531.529230769231</v>
      </c>
      <c r="P6" s="123">
        <f t="shared" si="0"/>
        <v>4531.529230769231</v>
      </c>
    </row>
    <row r="7" spans="2:16" ht="12.75">
      <c r="B7" s="67" t="s">
        <v>149</v>
      </c>
      <c r="C7" s="123">
        <f>+'Accounting (alt)'!D17</f>
        <v>-104</v>
      </c>
      <c r="D7" s="123">
        <f>+'Accounting (alt)'!D17</f>
        <v>-104</v>
      </c>
      <c r="F7" s="123">
        <f>+D7</f>
        <v>-104</v>
      </c>
      <c r="H7" s="123" t="e">
        <f>+#REF!</f>
        <v>#REF!</v>
      </c>
      <c r="I7" s="123" t="e">
        <f>+#REF!</f>
        <v>#REF!</v>
      </c>
      <c r="K7" s="123" t="e">
        <f>+#REF!</f>
        <v>#REF!</v>
      </c>
      <c r="L7" s="123" t="e">
        <f>+#REF!</f>
        <v>#REF!</v>
      </c>
      <c r="M7" s="123" t="e">
        <f>+#REF!</f>
        <v>#REF!</v>
      </c>
      <c r="N7" s="123" t="e">
        <f>+#REF!</f>
        <v>#REF!</v>
      </c>
      <c r="O7" s="123" t="e">
        <f>+#REF!</f>
        <v>#REF!</v>
      </c>
      <c r="P7" s="123" t="e">
        <f>+#REF!</f>
        <v>#REF!</v>
      </c>
    </row>
    <row r="8" spans="2:16" ht="12.75" hidden="1" outlineLevel="1">
      <c r="B8" s="67" t="s">
        <v>233</v>
      </c>
      <c r="C8" s="123"/>
      <c r="D8" s="123"/>
      <c r="F8" s="123"/>
      <c r="H8" s="123"/>
      <c r="I8" s="123"/>
      <c r="K8" s="123">
        <v>0</v>
      </c>
      <c r="L8" s="123">
        <f>+K8</f>
        <v>0</v>
      </c>
      <c r="M8" s="123">
        <v>0</v>
      </c>
      <c r="N8" s="123">
        <f>+L8</f>
        <v>0</v>
      </c>
      <c r="O8" s="123">
        <f>+L8</f>
        <v>0</v>
      </c>
      <c r="P8" s="123">
        <f>+M8</f>
        <v>0</v>
      </c>
    </row>
    <row r="9" spans="3:16" ht="12.75" collapsed="1">
      <c r="C9" s="123"/>
      <c r="D9" s="123"/>
      <c r="F9" s="123"/>
      <c r="H9" s="123"/>
      <c r="I9" s="123"/>
      <c r="K9" s="123"/>
      <c r="L9" s="123"/>
      <c r="M9" s="123"/>
      <c r="N9" s="123"/>
      <c r="O9" s="123"/>
      <c r="P9" s="123"/>
    </row>
    <row r="10" spans="2:16" ht="12.75">
      <c r="B10" s="160" t="s">
        <v>152</v>
      </c>
      <c r="C10" s="161"/>
      <c r="D10" s="161"/>
      <c r="F10" s="161"/>
      <c r="H10" s="161"/>
      <c r="I10" s="161"/>
      <c r="K10" s="161"/>
      <c r="L10" s="161"/>
      <c r="M10" s="161"/>
      <c r="N10" s="161"/>
      <c r="O10" s="161"/>
      <c r="P10" s="161"/>
    </row>
    <row r="11" spans="2:16" ht="12.75">
      <c r="B11" s="67" t="s">
        <v>32</v>
      </c>
      <c r="C11" s="123">
        <f>7936*12.5</f>
        <v>99200</v>
      </c>
      <c r="D11" s="123">
        <f>7560*12.5</f>
        <v>94500</v>
      </c>
      <c r="F11" s="123">
        <f>7702*12.5</f>
        <v>96275</v>
      </c>
      <c r="H11" s="123">
        <f>+$F$11</f>
        <v>96275</v>
      </c>
      <c r="I11" s="123">
        <f>+$F$11</f>
        <v>96275</v>
      </c>
      <c r="K11" s="123">
        <f>7927*12.5</f>
        <v>99087.5</v>
      </c>
      <c r="L11" s="123">
        <f>101967.2748514-1100</f>
        <v>100867.2748514</v>
      </c>
      <c r="M11" s="289">
        <v>100722.17076923077</v>
      </c>
      <c r="N11" s="123">
        <f>+K11</f>
        <v>99087.5</v>
      </c>
      <c r="O11" s="123">
        <f>+L11</f>
        <v>100867.2748514</v>
      </c>
      <c r="P11" s="123">
        <f>+M11</f>
        <v>100722.17076923077</v>
      </c>
    </row>
    <row r="12" spans="2:16" ht="12.75">
      <c r="B12" s="67" t="s">
        <v>147</v>
      </c>
      <c r="C12" s="123">
        <f>+C17-C14</f>
        <v>8448.5</v>
      </c>
      <c r="D12" s="123">
        <f>+D17-D14</f>
        <v>8410</v>
      </c>
      <c r="F12" s="123">
        <f>+F17-F14</f>
        <v>8193.386</v>
      </c>
      <c r="H12" s="123">
        <f>+H17-H14</f>
        <v>8193.386</v>
      </c>
      <c r="I12" s="123">
        <f>+I17-I14</f>
        <v>8193.386</v>
      </c>
      <c r="K12" s="123">
        <f aca="true" t="shared" si="1" ref="K12:P12">+K17-K14</f>
        <v>8095</v>
      </c>
      <c r="L12" s="123">
        <f t="shared" si="1"/>
        <v>8822.921451088607</v>
      </c>
      <c r="M12" s="123">
        <f t="shared" si="1"/>
        <v>8561.45</v>
      </c>
      <c r="N12" s="123">
        <f t="shared" si="1"/>
        <v>8095</v>
      </c>
      <c r="O12" s="123">
        <f t="shared" si="1"/>
        <v>8822.921451088607</v>
      </c>
      <c r="P12" s="123">
        <f t="shared" si="1"/>
        <v>8561.45</v>
      </c>
    </row>
    <row r="13" spans="2:16" ht="12.75">
      <c r="B13" s="124" t="s">
        <v>88</v>
      </c>
      <c r="C13" s="125">
        <f>C12/C11</f>
        <v>0.08516633064516128</v>
      </c>
      <c r="D13" s="125">
        <f>D12/D11</f>
        <v>0.088994708994709</v>
      </c>
      <c r="F13" s="125">
        <f>F12/F11</f>
        <v>0.08510398338094002</v>
      </c>
      <c r="H13" s="125">
        <f>+$F$13</f>
        <v>0.08510398338094002</v>
      </c>
      <c r="I13" s="125">
        <f>+$F$13</f>
        <v>0.08510398338094002</v>
      </c>
      <c r="K13" s="125">
        <f aca="true" t="shared" si="2" ref="K13:P13">K12/K11</f>
        <v>0.08169547117446702</v>
      </c>
      <c r="L13" s="125">
        <f t="shared" si="2"/>
        <v>0.08747060396037008</v>
      </c>
      <c r="M13" s="125">
        <f t="shared" si="2"/>
        <v>0.0850006501509537</v>
      </c>
      <c r="N13" s="125">
        <f t="shared" si="2"/>
        <v>0.08169547117446702</v>
      </c>
      <c r="O13" s="125">
        <f t="shared" si="2"/>
        <v>0.08747060396037008</v>
      </c>
      <c r="P13" s="125">
        <f t="shared" si="2"/>
        <v>0.0850006501509537</v>
      </c>
    </row>
    <row r="14" spans="2:16" ht="12.75">
      <c r="B14" s="67" t="s">
        <v>106</v>
      </c>
      <c r="C14" s="123">
        <v>800</v>
      </c>
      <c r="D14" s="123">
        <v>800</v>
      </c>
      <c r="F14" s="123">
        <v>800</v>
      </c>
      <c r="H14" s="123">
        <f>+$F$14</f>
        <v>800</v>
      </c>
      <c r="I14" s="123">
        <f>+$F$14</f>
        <v>800</v>
      </c>
      <c r="K14" s="123">
        <v>800</v>
      </c>
      <c r="L14" s="123">
        <f>+K14</f>
        <v>800</v>
      </c>
      <c r="M14" s="123">
        <f>+L14</f>
        <v>800</v>
      </c>
      <c r="N14" s="123">
        <f>+L14</f>
        <v>800</v>
      </c>
      <c r="O14" s="123">
        <f>+N14</f>
        <v>800</v>
      </c>
      <c r="P14" s="123">
        <f>+M14</f>
        <v>800</v>
      </c>
    </row>
    <row r="15" spans="2:16" ht="12.75" customHeight="1" hidden="1" outlineLevel="1">
      <c r="B15" s="67" t="s">
        <v>46</v>
      </c>
      <c r="C15" s="123">
        <v>9307</v>
      </c>
      <c r="D15" s="123">
        <v>9307</v>
      </c>
      <c r="F15" s="123">
        <v>9017</v>
      </c>
      <c r="H15" s="123"/>
      <c r="I15" s="123"/>
      <c r="K15" s="123">
        <v>9017</v>
      </c>
      <c r="L15" s="123"/>
      <c r="M15" s="289"/>
      <c r="N15" s="281"/>
      <c r="O15" s="281"/>
      <c r="P15" s="281"/>
    </row>
    <row r="16" spans="2:16" ht="12.75" customHeight="1" hidden="1" outlineLevel="1">
      <c r="B16" s="67" t="s">
        <v>146</v>
      </c>
      <c r="C16" s="123">
        <v>-58.5</v>
      </c>
      <c r="D16" s="123">
        <v>-58.5</v>
      </c>
      <c r="F16" s="123">
        <f>-47.87/2</f>
        <v>-23.935</v>
      </c>
      <c r="H16" s="123"/>
      <c r="I16" s="123"/>
      <c r="K16" s="123">
        <f>-47.87/2</f>
        <v>-23.935</v>
      </c>
      <c r="L16" s="123"/>
      <c r="M16" s="289"/>
      <c r="N16" s="281"/>
      <c r="O16" s="281"/>
      <c r="P16" s="281"/>
    </row>
    <row r="17" spans="2:16" ht="12.75" collapsed="1">
      <c r="B17" s="67" t="s">
        <v>107</v>
      </c>
      <c r="C17" s="123">
        <f>+C15+C16</f>
        <v>9248.5</v>
      </c>
      <c r="D17" s="123">
        <v>9210</v>
      </c>
      <c r="F17" s="123">
        <f>8993.386</f>
        <v>8993.386</v>
      </c>
      <c r="H17" s="123">
        <f>+$F$17</f>
        <v>8993.386</v>
      </c>
      <c r="I17" s="123">
        <f>+$F$17</f>
        <v>8993.386</v>
      </c>
      <c r="K17" s="123">
        <f>8920-(25)</f>
        <v>8895</v>
      </c>
      <c r="L17" s="123">
        <v>9622.921451088607</v>
      </c>
      <c r="M17" s="289">
        <v>9361.45</v>
      </c>
      <c r="N17" s="123">
        <f>+K17</f>
        <v>8895</v>
      </c>
      <c r="O17" s="123">
        <f>+L17</f>
        <v>9622.921451088607</v>
      </c>
      <c r="P17" s="123">
        <f>+M17</f>
        <v>9361.45</v>
      </c>
    </row>
    <row r="18" spans="2:16" ht="12.75">
      <c r="B18" s="124" t="s">
        <v>86</v>
      </c>
      <c r="C18" s="129">
        <f>+C17/C11</f>
        <v>0.09323084677419355</v>
      </c>
      <c r="D18" s="129">
        <f>+D17/D11</f>
        <v>0.09746031746031746</v>
      </c>
      <c r="F18" s="129">
        <f>+F17/F11</f>
        <v>0.09341351337314983</v>
      </c>
      <c r="H18" s="129">
        <f>+$F$18</f>
        <v>0.09341351337314983</v>
      </c>
      <c r="I18" s="129">
        <f>+$F$18</f>
        <v>0.09341351337314983</v>
      </c>
      <c r="K18" s="129">
        <f aca="true" t="shared" si="3" ref="K18:P18">+K17/K11</f>
        <v>0.08976914343383373</v>
      </c>
      <c r="L18" s="129">
        <f t="shared" si="3"/>
        <v>0.09540181853098854</v>
      </c>
      <c r="M18" s="129">
        <f t="shared" si="3"/>
        <v>0.09294329072244137</v>
      </c>
      <c r="N18" s="129">
        <f t="shared" si="3"/>
        <v>0.08976914343383373</v>
      </c>
      <c r="O18" s="129">
        <f t="shared" si="3"/>
        <v>0.09540181853098854</v>
      </c>
      <c r="P18" s="129">
        <f t="shared" si="3"/>
        <v>0.09294329072244137</v>
      </c>
    </row>
    <row r="19" spans="2:16" ht="12.75">
      <c r="B19" s="67" t="s">
        <v>145</v>
      </c>
      <c r="C19" s="123">
        <v>12468</v>
      </c>
      <c r="D19" s="123">
        <v>12574</v>
      </c>
      <c r="F19" s="123">
        <v>12496</v>
      </c>
      <c r="H19" s="123">
        <f>+$F$19</f>
        <v>12496</v>
      </c>
      <c r="I19" s="123">
        <f>+$F$19</f>
        <v>12496</v>
      </c>
      <c r="K19" s="123">
        <f>12224-5+187</f>
        <v>12406</v>
      </c>
      <c r="L19" s="123">
        <v>13124.921451088607</v>
      </c>
      <c r="M19" s="289">
        <v>12860.842</v>
      </c>
      <c r="N19" s="123">
        <f>+K19</f>
        <v>12406</v>
      </c>
      <c r="O19" s="123">
        <f>+L19</f>
        <v>13124.921451088607</v>
      </c>
      <c r="P19" s="123">
        <f>+M19</f>
        <v>12860.842</v>
      </c>
    </row>
    <row r="20" spans="2:16" ht="12.75">
      <c r="B20" s="124" t="s">
        <v>28</v>
      </c>
      <c r="C20" s="129">
        <f>+C19/C11</f>
        <v>0.12568548387096773</v>
      </c>
      <c r="D20" s="129">
        <f>+D19/D11</f>
        <v>0.13305820105820107</v>
      </c>
      <c r="F20" s="129">
        <f>+F19/F11</f>
        <v>0.12979485847831732</v>
      </c>
      <c r="H20" s="129">
        <f>+H19/H11</f>
        <v>0.12979485847831732</v>
      </c>
      <c r="I20" s="129">
        <f>+I19/I11</f>
        <v>0.12979485847831732</v>
      </c>
      <c r="K20" s="129">
        <f aca="true" t="shared" si="4" ref="K20:P20">+K19/K11</f>
        <v>0.12520247256212944</v>
      </c>
      <c r="L20" s="129">
        <f t="shared" si="4"/>
        <v>0.13012071031387082</v>
      </c>
      <c r="M20" s="129">
        <f t="shared" si="4"/>
        <v>0.1276863068158655</v>
      </c>
      <c r="N20" s="129">
        <f t="shared" si="4"/>
        <v>0.12520247256212944</v>
      </c>
      <c r="O20" s="129">
        <f t="shared" si="4"/>
        <v>0.13012071031387082</v>
      </c>
      <c r="P20" s="129">
        <f t="shared" si="4"/>
        <v>0.1276863068158655</v>
      </c>
    </row>
    <row r="21" spans="2:16" ht="12.75">
      <c r="B21" s="168"/>
      <c r="C21" s="169"/>
      <c r="D21" s="169"/>
      <c r="F21" s="169"/>
      <c r="H21" s="169"/>
      <c r="I21" s="169"/>
      <c r="K21" s="169"/>
      <c r="L21" s="169"/>
      <c r="M21" s="169"/>
      <c r="N21" s="169"/>
      <c r="O21" s="169"/>
      <c r="P21" s="169"/>
    </row>
    <row r="22" spans="2:16" ht="12.75">
      <c r="B22" s="160" t="s">
        <v>153</v>
      </c>
      <c r="C22" s="206"/>
      <c r="D22" s="206"/>
      <c r="F22" s="206"/>
      <c r="H22" s="206"/>
      <c r="I22" s="206"/>
      <c r="K22" s="206"/>
      <c r="L22" s="206"/>
      <c r="M22" s="206"/>
      <c r="N22" s="206"/>
      <c r="O22" s="206"/>
      <c r="P22" s="206"/>
    </row>
    <row r="23" spans="2:16" ht="12.75">
      <c r="B23" s="133" t="s">
        <v>32</v>
      </c>
      <c r="C23" s="123">
        <f>+C6+C11</f>
        <v>103748.54435745275</v>
      </c>
      <c r="D23" s="123">
        <f>+D6+D11</f>
        <v>99048.54435745275</v>
      </c>
      <c r="F23" s="123">
        <f>+F6+F11</f>
        <v>100990.510498908</v>
      </c>
      <c r="H23" s="123">
        <f>+H6+H11</f>
        <v>100990.510498908</v>
      </c>
      <c r="I23" s="123">
        <f>+I6+I11</f>
        <v>100990.510498908</v>
      </c>
      <c r="K23" s="123">
        <f aca="true" t="shared" si="5" ref="K23:P23">+K6+K11</f>
        <v>103553.59756097561</v>
      </c>
      <c r="L23" s="123">
        <f t="shared" si="5"/>
        <v>105398.80408216923</v>
      </c>
      <c r="M23" s="123">
        <f t="shared" si="5"/>
        <v>105253.7</v>
      </c>
      <c r="N23" s="123">
        <f t="shared" si="5"/>
        <v>103553.59756097561</v>
      </c>
      <c r="O23" s="123">
        <f t="shared" si="5"/>
        <v>105398.80408216923</v>
      </c>
      <c r="P23" s="123">
        <f t="shared" si="5"/>
        <v>105253.7</v>
      </c>
    </row>
    <row r="24" spans="2:16" ht="12.75">
      <c r="B24" s="133" t="s">
        <v>74</v>
      </c>
      <c r="C24" s="123">
        <f>+C12+C7</f>
        <v>8344.5</v>
      </c>
      <c r="D24" s="123">
        <f>+D12+D7</f>
        <v>8306</v>
      </c>
      <c r="F24" s="123">
        <f>+F12+F7</f>
        <v>8089.386</v>
      </c>
      <c r="H24" s="123" t="e">
        <f>+H12+H7</f>
        <v>#REF!</v>
      </c>
      <c r="I24" s="123" t="e">
        <f>+I12+I7</f>
        <v>#REF!</v>
      </c>
      <c r="K24" s="123" t="e">
        <f aca="true" t="shared" si="6" ref="K24:P24">+K12+K7+K8</f>
        <v>#REF!</v>
      </c>
      <c r="L24" s="123" t="e">
        <f t="shared" si="6"/>
        <v>#REF!</v>
      </c>
      <c r="M24" s="123" t="e">
        <f t="shared" si="6"/>
        <v>#REF!</v>
      </c>
      <c r="N24" s="123" t="e">
        <f t="shared" si="6"/>
        <v>#REF!</v>
      </c>
      <c r="O24" s="123" t="e">
        <f t="shared" si="6"/>
        <v>#REF!</v>
      </c>
      <c r="P24" s="123" t="e">
        <f t="shared" si="6"/>
        <v>#REF!</v>
      </c>
    </row>
    <row r="25" spans="2:16" ht="12.75">
      <c r="B25" s="133" t="s">
        <v>88</v>
      </c>
      <c r="C25" s="134">
        <f>C24/C23</f>
        <v>0.08043004411946311</v>
      </c>
      <c r="D25" s="134">
        <f>D24/D23</f>
        <v>0.08385787044002155</v>
      </c>
      <c r="F25" s="134">
        <f>F24/F23</f>
        <v>0.08010045656802052</v>
      </c>
      <c r="H25" s="134" t="e">
        <f>H24/H23</f>
        <v>#REF!</v>
      </c>
      <c r="I25" s="134" t="e">
        <f>I24/I23</f>
        <v>#REF!</v>
      </c>
      <c r="K25" s="134" t="e">
        <f aca="true" t="shared" si="7" ref="K25:P25">K24/K23</f>
        <v>#REF!</v>
      </c>
      <c r="L25" s="134" t="e">
        <f t="shared" si="7"/>
        <v>#REF!</v>
      </c>
      <c r="M25" s="134" t="e">
        <f t="shared" si="7"/>
        <v>#REF!</v>
      </c>
      <c r="N25" s="134" t="e">
        <f t="shared" si="7"/>
        <v>#REF!</v>
      </c>
      <c r="O25" s="134" t="e">
        <f t="shared" si="7"/>
        <v>#REF!</v>
      </c>
      <c r="P25" s="134" t="e">
        <f t="shared" si="7"/>
        <v>#REF!</v>
      </c>
    </row>
    <row r="26" spans="2:16" s="124" customFormat="1" ht="12.75">
      <c r="B26" s="139" t="s">
        <v>93</v>
      </c>
      <c r="C26" s="140">
        <f>+C25-C13</f>
        <v>-0.004736286525698172</v>
      </c>
      <c r="D26" s="140">
        <f>+D25-D13</f>
        <v>-0.005136838554687453</v>
      </c>
      <c r="F26" s="140">
        <f>+F25-F13</f>
        <v>-0.005003526812919504</v>
      </c>
      <c r="H26" s="140" t="e">
        <f>+H25-H13</f>
        <v>#REF!</v>
      </c>
      <c r="I26" s="140" t="e">
        <f>+I25-I13</f>
        <v>#REF!</v>
      </c>
      <c r="K26" s="140" t="e">
        <f aca="true" t="shared" si="8" ref="K26:P26">+K25-K13</f>
        <v>#REF!</v>
      </c>
      <c r="L26" s="140" t="e">
        <f t="shared" si="8"/>
        <v>#REF!</v>
      </c>
      <c r="M26" s="140" t="e">
        <f t="shared" si="8"/>
        <v>#REF!</v>
      </c>
      <c r="N26" s="140" t="e">
        <f t="shared" si="8"/>
        <v>#REF!</v>
      </c>
      <c r="O26" s="140" t="e">
        <f t="shared" si="8"/>
        <v>#REF!</v>
      </c>
      <c r="P26" s="140" t="e">
        <f t="shared" si="8"/>
        <v>#REF!</v>
      </c>
    </row>
    <row r="27" spans="2:16" s="124" customFormat="1" ht="12.75">
      <c r="B27" s="139"/>
      <c r="C27" s="203"/>
      <c r="D27" s="203"/>
      <c r="F27" s="203"/>
      <c r="H27" s="203"/>
      <c r="I27" s="203"/>
      <c r="K27" s="203"/>
      <c r="L27" s="203"/>
      <c r="M27" s="203"/>
      <c r="N27" s="203"/>
      <c r="O27" s="203"/>
      <c r="P27" s="203"/>
    </row>
    <row r="28" spans="2:16" ht="12.75">
      <c r="B28" s="67" t="s">
        <v>46</v>
      </c>
      <c r="C28" s="116">
        <f>+C17+C7</f>
        <v>9144.5</v>
      </c>
      <c r="D28" s="116">
        <f>+D17+D7</f>
        <v>9106</v>
      </c>
      <c r="F28" s="116">
        <f>+F17+F7</f>
        <v>8889.386</v>
      </c>
      <c r="H28" s="116" t="e">
        <f>+$H$17+H7</f>
        <v>#REF!</v>
      </c>
      <c r="I28" s="116" t="e">
        <f>+$I$17+I7</f>
        <v>#REF!</v>
      </c>
      <c r="K28" s="282" t="e">
        <f aca="true" t="shared" si="9" ref="K28:P28">+K17+K7+K8</f>
        <v>#REF!</v>
      </c>
      <c r="L28" s="282" t="e">
        <f t="shared" si="9"/>
        <v>#REF!</v>
      </c>
      <c r="M28" s="282" t="e">
        <f t="shared" si="9"/>
        <v>#REF!</v>
      </c>
      <c r="N28" s="282" t="e">
        <f t="shared" si="9"/>
        <v>#REF!</v>
      </c>
      <c r="O28" s="282" t="e">
        <f t="shared" si="9"/>
        <v>#REF!</v>
      </c>
      <c r="P28" s="282" t="e">
        <f t="shared" si="9"/>
        <v>#REF!</v>
      </c>
    </row>
    <row r="29" spans="2:16" ht="12.75">
      <c r="B29" s="67" t="s">
        <v>86</v>
      </c>
      <c r="C29" s="204">
        <f>+C28/C23</f>
        <v>0.08814099567984067</v>
      </c>
      <c r="D29" s="204">
        <f>+D28/D23</f>
        <v>0.09193471806246524</v>
      </c>
      <c r="F29" s="204">
        <f>+F28/F23</f>
        <v>0.08802199291879131</v>
      </c>
      <c r="H29" s="204" t="e">
        <f>+H28/H23</f>
        <v>#REF!</v>
      </c>
      <c r="I29" s="204" t="e">
        <f>+I28/I23</f>
        <v>#REF!</v>
      </c>
      <c r="K29" s="283" t="e">
        <f aca="true" t="shared" si="10" ref="K29:P29">+K28/K23</f>
        <v>#REF!</v>
      </c>
      <c r="L29" s="283" t="e">
        <f t="shared" si="10"/>
        <v>#REF!</v>
      </c>
      <c r="M29" s="283" t="e">
        <f t="shared" si="10"/>
        <v>#REF!</v>
      </c>
      <c r="N29" s="283" t="e">
        <f t="shared" si="10"/>
        <v>#REF!</v>
      </c>
      <c r="O29" s="283" t="e">
        <f t="shared" si="10"/>
        <v>#REF!</v>
      </c>
      <c r="P29" s="283" t="e">
        <f t="shared" si="10"/>
        <v>#REF!</v>
      </c>
    </row>
    <row r="30" spans="2:16" ht="12.75">
      <c r="B30" s="139" t="s">
        <v>143</v>
      </c>
      <c r="C30" s="210">
        <f>+C29-C18</f>
        <v>-0.005089851094352879</v>
      </c>
      <c r="D30" s="210">
        <f>+D29-D18</f>
        <v>-0.0055255993978522155</v>
      </c>
      <c r="F30" s="210">
        <f>+F29-F18</f>
        <v>-0.00539152045435852</v>
      </c>
      <c r="H30" s="210" t="e">
        <f>+H29-H18</f>
        <v>#REF!</v>
      </c>
      <c r="I30" s="210" t="e">
        <f>+I29-I18</f>
        <v>#REF!</v>
      </c>
      <c r="K30" s="284" t="e">
        <f aca="true" t="shared" si="11" ref="K30:P30">+K29-K18</f>
        <v>#REF!</v>
      </c>
      <c r="L30" s="284" t="e">
        <f t="shared" si="11"/>
        <v>#REF!</v>
      </c>
      <c r="M30" s="284" t="e">
        <f t="shared" si="11"/>
        <v>#REF!</v>
      </c>
      <c r="N30" s="284" t="e">
        <f t="shared" si="11"/>
        <v>#REF!</v>
      </c>
      <c r="O30" s="284" t="e">
        <f t="shared" si="11"/>
        <v>#REF!</v>
      </c>
      <c r="P30" s="284" t="e">
        <f t="shared" si="11"/>
        <v>#REF!</v>
      </c>
    </row>
    <row r="33" spans="2:16" ht="12.75">
      <c r="B33" s="67" t="s">
        <v>142</v>
      </c>
      <c r="C33" s="178">
        <v>18242.392</v>
      </c>
      <c r="F33" s="178">
        <f>18884703.64/1000</f>
        <v>18884.70364</v>
      </c>
      <c r="H33" s="178"/>
      <c r="I33" s="178"/>
      <c r="K33" s="178">
        <v>18311</v>
      </c>
      <c r="L33" s="211">
        <v>17672.964</v>
      </c>
      <c r="M33" s="178">
        <f>+L33</f>
        <v>17672.964</v>
      </c>
      <c r="N33" s="178">
        <f>+K33</f>
        <v>18311</v>
      </c>
      <c r="O33" s="178">
        <f>+L33</f>
        <v>17672.964</v>
      </c>
      <c r="P33" s="178">
        <f>+L33</f>
        <v>17672.964</v>
      </c>
    </row>
    <row r="34" spans="2:16" ht="12.75">
      <c r="B34" s="67" t="s">
        <v>148</v>
      </c>
      <c r="C34" s="209">
        <v>4.0106</v>
      </c>
      <c r="F34" s="208">
        <f>1/0.2497</f>
        <v>4.004805766920304</v>
      </c>
      <c r="H34" s="208"/>
      <c r="I34" s="208"/>
      <c r="K34" s="285">
        <v>4.1</v>
      </c>
      <c r="L34" s="286">
        <v>3.9</v>
      </c>
      <c r="M34" s="285">
        <f>+L34</f>
        <v>3.9</v>
      </c>
      <c r="N34" s="285">
        <f>+K34</f>
        <v>4.1</v>
      </c>
      <c r="O34" s="285">
        <f>+L34</f>
        <v>3.9</v>
      </c>
      <c r="P34" s="285">
        <f>+L34</f>
        <v>3.9</v>
      </c>
    </row>
    <row r="35" spans="2:16" ht="12.75">
      <c r="B35" s="67" t="s">
        <v>140</v>
      </c>
      <c r="C35" s="178">
        <f>+C33/C34</f>
        <v>4548.54435745275</v>
      </c>
      <c r="F35" s="178">
        <f>+F33/F34</f>
        <v>4715.510498908</v>
      </c>
      <c r="H35" s="178">
        <f>+$F$35</f>
        <v>4715.510498908</v>
      </c>
      <c r="I35" s="178">
        <f>+$F$35</f>
        <v>4715.510498908</v>
      </c>
      <c r="K35" s="178">
        <f aca="true" t="shared" si="12" ref="K35:P35">+K33/K34</f>
        <v>4466.097560975611</v>
      </c>
      <c r="L35" s="178">
        <f t="shared" si="12"/>
        <v>4531.529230769231</v>
      </c>
      <c r="M35" s="178">
        <f t="shared" si="12"/>
        <v>4531.529230769231</v>
      </c>
      <c r="N35" s="178">
        <f t="shared" si="12"/>
        <v>4466.097560975611</v>
      </c>
      <c r="O35" s="178">
        <f t="shared" si="12"/>
        <v>4531.529230769231</v>
      </c>
      <c r="P35" s="178">
        <f t="shared" si="12"/>
        <v>4531.529230769231</v>
      </c>
    </row>
    <row r="39" spans="12:20" ht="12.75">
      <c r="L39" s="133"/>
      <c r="R39" s="383" t="s">
        <v>234</v>
      </c>
      <c r="S39" s="383"/>
      <c r="T39" s="383"/>
    </row>
    <row r="40" spans="12:20" ht="12.75">
      <c r="L40" s="133"/>
      <c r="R40" s="212"/>
      <c r="S40" s="213">
        <v>0.7</v>
      </c>
      <c r="T40" s="213">
        <v>1</v>
      </c>
    </row>
    <row r="41" spans="12:20" ht="12.75">
      <c r="L41" s="133"/>
      <c r="R41" s="287" t="s">
        <v>235</v>
      </c>
      <c r="S41" s="214" t="e">
        <f>+K26</f>
        <v>#REF!</v>
      </c>
      <c r="T41" s="215" t="e">
        <f>+N26</f>
        <v>#REF!</v>
      </c>
    </row>
    <row r="42" spans="12:20" ht="12.75">
      <c r="L42" s="133"/>
      <c r="R42" s="288" t="s">
        <v>236</v>
      </c>
      <c r="S42" s="216" t="e">
        <f>+L26</f>
        <v>#REF!</v>
      </c>
      <c r="T42" s="217" t="e">
        <f>+O26</f>
        <v>#REF!</v>
      </c>
    </row>
    <row r="43" spans="18:20" ht="12.75">
      <c r="R43" s="288" t="s">
        <v>237</v>
      </c>
      <c r="S43" s="216" t="e">
        <f>+M26</f>
        <v>#REF!</v>
      </c>
      <c r="T43" s="217" t="e">
        <f>+P26</f>
        <v>#REF!</v>
      </c>
    </row>
  </sheetData>
  <mergeCells count="3">
    <mergeCell ref="K3:M3"/>
    <mergeCell ref="N3:P3"/>
    <mergeCell ref="R39:T39"/>
  </mergeCells>
  <printOptions/>
  <pageMargins left="0.75" right="0.75" top="0.79" bottom="1" header="0.79" footer="0.4921259845"/>
  <pageSetup fitToHeight="1" fitToWidth="1" horizontalDpi="600" verticalDpi="600" orientation="landscape" paperSize="9" scale="89" r:id="rId3"/>
  <ignoredErrors>
    <ignoredError sqref="M18:P18 N14" formula="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AN41"/>
  <sheetViews>
    <sheetView tabSelected="1" workbookViewId="0" topLeftCell="A1">
      <pane xSplit="4" ySplit="6" topLeftCell="E7" activePane="bottomRight" state="frozen"/>
      <selection pane="topRight" activeCell="E1" sqref="E1"/>
      <selection pane="bottomLeft" activeCell="A7" sqref="A7"/>
      <selection pane="bottomRight" activeCell="C7" sqref="C7"/>
    </sheetView>
  </sheetViews>
  <sheetFormatPr defaultColWidth="0" defaultRowHeight="12.75" zeroHeight="1"/>
  <cols>
    <col min="1" max="1" width="1.7109375" style="290" customWidth="1"/>
    <col min="2" max="2" width="5.57421875" style="290" customWidth="1"/>
    <col min="3" max="3" width="60.8515625" style="290" customWidth="1"/>
    <col min="4" max="4" width="13.28125" style="290" customWidth="1"/>
    <col min="5" max="6" width="10.7109375" style="290" customWidth="1"/>
    <col min="7" max="7" width="11.57421875" style="290" customWidth="1"/>
    <col min="8" max="8" width="26.57421875" style="290" customWidth="1"/>
    <col min="9" max="9" width="35.7109375" style="290" customWidth="1"/>
    <col min="10" max="10" width="11.7109375" style="290" customWidth="1"/>
    <col min="11" max="12" width="60.7109375" style="290" customWidth="1"/>
    <col min="13" max="13" width="100.7109375" style="290" customWidth="1"/>
    <col min="14" max="20" width="15.7109375" style="290" customWidth="1"/>
    <col min="21" max="21" width="17.00390625" style="290" customWidth="1"/>
    <col min="22" max="35" width="15.7109375" style="290" customWidth="1"/>
    <col min="36" max="36" width="8.8515625" style="290" customWidth="1"/>
    <col min="37" max="37" width="73.7109375" style="290" hidden="1" customWidth="1"/>
    <col min="38" max="38" width="2.140625" style="290" hidden="1" customWidth="1" collapsed="1"/>
    <col min="39" max="49" width="7.7109375" style="290" hidden="1" customWidth="1"/>
    <col min="50" max="16384" width="11.421875" style="290" hidden="1" customWidth="1"/>
  </cols>
  <sheetData>
    <row r="1" ht="12.75"/>
    <row r="2" ht="23.25">
      <c r="C2" s="335" t="s">
        <v>282</v>
      </c>
    </row>
    <row r="3" spans="3:40" ht="69.75" customHeight="1">
      <c r="C3" s="388" t="s">
        <v>287</v>
      </c>
      <c r="D3" s="388"/>
      <c r="O3" s="311"/>
      <c r="P3" s="301"/>
      <c r="Q3" s="301"/>
      <c r="R3" s="389"/>
      <c r="S3" s="389"/>
      <c r="T3" s="389"/>
      <c r="U3" s="389"/>
      <c r="V3" s="389"/>
      <c r="W3" s="389"/>
      <c r="X3" s="389"/>
      <c r="Y3" s="389"/>
      <c r="Z3" s="389"/>
      <c r="AA3" s="389"/>
      <c r="AB3" s="389"/>
      <c r="AC3" s="389"/>
      <c r="AD3" s="389"/>
      <c r="AE3" s="302"/>
      <c r="AF3" s="302"/>
      <c r="AG3" s="302"/>
      <c r="AH3" s="302"/>
      <c r="AI3" s="302"/>
      <c r="AJ3" s="302"/>
      <c r="AK3" s="302"/>
      <c r="AL3" s="302"/>
      <c r="AM3" s="292"/>
      <c r="AN3" s="292"/>
    </row>
    <row r="4" spans="2:40" s="291" customFormat="1" ht="12.75">
      <c r="B4" s="336" t="s">
        <v>272</v>
      </c>
      <c r="C4" s="336" t="s">
        <v>273</v>
      </c>
      <c r="D4" s="337" t="s">
        <v>274</v>
      </c>
      <c r="E4" s="337" t="s">
        <v>275</v>
      </c>
      <c r="F4" s="337" t="s">
        <v>276</v>
      </c>
      <c r="G4" s="336"/>
      <c r="H4" s="336"/>
      <c r="M4" s="299"/>
      <c r="O4" s="299"/>
      <c r="P4" s="293"/>
      <c r="Q4" s="293"/>
      <c r="R4" s="299"/>
      <c r="S4" s="299"/>
      <c r="T4" s="299"/>
      <c r="U4" s="299"/>
      <c r="V4" s="299"/>
      <c r="AB4" s="299"/>
      <c r="AC4" s="299"/>
      <c r="AD4" s="299"/>
      <c r="AE4" s="299"/>
      <c r="AF4" s="299"/>
      <c r="AG4" s="299"/>
      <c r="AH4" s="299"/>
      <c r="AI4" s="299"/>
      <c r="AJ4" s="299"/>
      <c r="AL4" s="299"/>
      <c r="AM4" s="293"/>
      <c r="AN4" s="293"/>
    </row>
    <row r="5" spans="2:35" s="304" customFormat="1" ht="43.5" customHeight="1">
      <c r="B5" s="310"/>
      <c r="C5" s="390" t="s">
        <v>284</v>
      </c>
      <c r="D5" s="391"/>
      <c r="E5" s="391"/>
      <c r="F5" s="391"/>
      <c r="G5" s="391"/>
      <c r="H5" s="391"/>
      <c r="I5" s="391"/>
      <c r="J5" s="391"/>
      <c r="K5" s="391"/>
      <c r="L5" s="391"/>
      <c r="M5" s="392"/>
      <c r="N5" s="394" t="s">
        <v>240</v>
      </c>
      <c r="O5" s="393"/>
      <c r="P5" s="393"/>
      <c r="Q5" s="393"/>
      <c r="R5" s="393"/>
      <c r="S5" s="393" t="s">
        <v>239</v>
      </c>
      <c r="T5" s="393"/>
      <c r="U5" s="393"/>
      <c r="V5" s="393"/>
      <c r="W5" s="393"/>
      <c r="X5" s="393"/>
      <c r="Y5" s="393"/>
      <c r="Z5" s="393"/>
      <c r="AA5" s="393"/>
      <c r="AB5" s="393"/>
      <c r="AC5" s="393"/>
      <c r="AD5" s="384" t="s">
        <v>263</v>
      </c>
      <c r="AE5" s="384"/>
      <c r="AF5" s="384"/>
      <c r="AG5" s="384" t="s">
        <v>264</v>
      </c>
      <c r="AH5" s="384"/>
      <c r="AI5" s="384"/>
    </row>
    <row r="6" spans="2:35" s="329" customFormat="1" ht="104.25" customHeight="1">
      <c r="B6" s="330" t="s">
        <v>243</v>
      </c>
      <c r="C6" s="331" t="s">
        <v>269</v>
      </c>
      <c r="D6" s="331" t="s">
        <v>270</v>
      </c>
      <c r="E6" s="331" t="s">
        <v>265</v>
      </c>
      <c r="F6" s="331" t="s">
        <v>271</v>
      </c>
      <c r="G6" s="331" t="s">
        <v>266</v>
      </c>
      <c r="H6" s="331" t="s">
        <v>244</v>
      </c>
      <c r="I6" s="331" t="s">
        <v>267</v>
      </c>
      <c r="J6" s="331" t="s">
        <v>268</v>
      </c>
      <c r="K6" s="331" t="s">
        <v>277</v>
      </c>
      <c r="L6" s="331" t="s">
        <v>245</v>
      </c>
      <c r="M6" s="331" t="s">
        <v>283</v>
      </c>
      <c r="N6" s="331" t="s">
        <v>246</v>
      </c>
      <c r="O6" s="331" t="s">
        <v>278</v>
      </c>
      <c r="P6" s="331" t="s">
        <v>247</v>
      </c>
      <c r="Q6" s="331" t="s">
        <v>248</v>
      </c>
      <c r="R6" s="331" t="s">
        <v>249</v>
      </c>
      <c r="S6" s="331" t="s">
        <v>289</v>
      </c>
      <c r="T6" s="331" t="s">
        <v>250</v>
      </c>
      <c r="U6" s="331" t="s">
        <v>251</v>
      </c>
      <c r="V6" s="331" t="s">
        <v>252</v>
      </c>
      <c r="W6" s="331" t="s">
        <v>253</v>
      </c>
      <c r="X6" s="331" t="s">
        <v>281</v>
      </c>
      <c r="Y6" s="331" t="s">
        <v>280</v>
      </c>
      <c r="Z6" s="331" t="s">
        <v>279</v>
      </c>
      <c r="AA6" s="331" t="s">
        <v>254</v>
      </c>
      <c r="AB6" s="331" t="s">
        <v>255</v>
      </c>
      <c r="AC6" s="331" t="s">
        <v>256</v>
      </c>
      <c r="AD6" s="331" t="s">
        <v>257</v>
      </c>
      <c r="AE6" s="331" t="s">
        <v>258</v>
      </c>
      <c r="AF6" s="331" t="s">
        <v>259</v>
      </c>
      <c r="AG6" s="331" t="s">
        <v>260</v>
      </c>
      <c r="AH6" s="331" t="s">
        <v>261</v>
      </c>
      <c r="AI6" s="332" t="s">
        <v>262</v>
      </c>
    </row>
    <row r="7" spans="2:35" ht="15" customHeight="1">
      <c r="B7" s="327">
        <v>1</v>
      </c>
      <c r="C7" s="333"/>
      <c r="D7" s="313"/>
      <c r="E7" s="314"/>
      <c r="F7" s="313"/>
      <c r="G7" s="313"/>
      <c r="H7" s="314"/>
      <c r="I7" s="313"/>
      <c r="J7" s="313"/>
      <c r="K7" s="313"/>
      <c r="L7" s="315"/>
      <c r="M7" s="316"/>
      <c r="N7" s="317"/>
      <c r="O7" s="313"/>
      <c r="P7" s="313"/>
      <c r="Q7" s="313"/>
      <c r="R7" s="313"/>
      <c r="S7" s="317"/>
      <c r="T7" s="313"/>
      <c r="U7" s="318"/>
      <c r="V7" s="318"/>
      <c r="W7" s="318"/>
      <c r="X7" s="318"/>
      <c r="Y7" s="319"/>
      <c r="Z7" s="319"/>
      <c r="AA7" s="318"/>
      <c r="AB7" s="318"/>
      <c r="AC7" s="318"/>
      <c r="AD7" s="318"/>
      <c r="AE7" s="318"/>
      <c r="AF7" s="318"/>
      <c r="AG7" s="318"/>
      <c r="AH7" s="318"/>
      <c r="AI7" s="320"/>
    </row>
    <row r="8" spans="2:35" ht="15" customHeight="1">
      <c r="B8" s="327">
        <f>B7+1</f>
        <v>2</v>
      </c>
      <c r="C8" s="333"/>
      <c r="D8" s="313"/>
      <c r="E8" s="313"/>
      <c r="F8" s="313"/>
      <c r="G8" s="313"/>
      <c r="H8" s="313"/>
      <c r="I8" s="313"/>
      <c r="J8" s="313"/>
      <c r="K8" s="313"/>
      <c r="L8" s="313"/>
      <c r="M8" s="318"/>
      <c r="N8" s="317"/>
      <c r="O8" s="313"/>
      <c r="P8" s="313"/>
      <c r="Q8" s="313"/>
      <c r="R8" s="313"/>
      <c r="S8" s="317"/>
      <c r="T8" s="313"/>
      <c r="U8" s="318"/>
      <c r="V8" s="318"/>
      <c r="W8" s="318"/>
      <c r="X8" s="318"/>
      <c r="Y8" s="319"/>
      <c r="Z8" s="319"/>
      <c r="AA8" s="318"/>
      <c r="AB8" s="318"/>
      <c r="AC8" s="318"/>
      <c r="AD8" s="318"/>
      <c r="AE8" s="318"/>
      <c r="AF8" s="318"/>
      <c r="AG8" s="318"/>
      <c r="AH8" s="318"/>
      <c r="AI8" s="320"/>
    </row>
    <row r="9" spans="2:35" ht="15" customHeight="1">
      <c r="B9" s="327">
        <f aca="true" t="shared" si="0" ref="B9:B12">B8+1</f>
        <v>3</v>
      </c>
      <c r="C9" s="333"/>
      <c r="D9" s="313"/>
      <c r="E9" s="313"/>
      <c r="F9" s="313"/>
      <c r="G9" s="313"/>
      <c r="H9" s="313"/>
      <c r="I9" s="313"/>
      <c r="J9" s="313"/>
      <c r="K9" s="313"/>
      <c r="L9" s="313"/>
      <c r="M9" s="318"/>
      <c r="N9" s="317"/>
      <c r="O9" s="313"/>
      <c r="P9" s="313"/>
      <c r="Q9" s="313"/>
      <c r="R9" s="313"/>
      <c r="S9" s="321"/>
      <c r="T9" s="313"/>
      <c r="U9" s="318"/>
      <c r="V9" s="318"/>
      <c r="W9" s="318"/>
      <c r="X9" s="318"/>
      <c r="Y9" s="319"/>
      <c r="Z9" s="319"/>
      <c r="AA9" s="318"/>
      <c r="AB9" s="318"/>
      <c r="AC9" s="318"/>
      <c r="AD9" s="318"/>
      <c r="AE9" s="318"/>
      <c r="AF9" s="318"/>
      <c r="AG9" s="318"/>
      <c r="AH9" s="318"/>
      <c r="AI9" s="320"/>
    </row>
    <row r="10" spans="2:35" ht="15" customHeight="1">
      <c r="B10" s="327">
        <f t="shared" si="0"/>
        <v>4</v>
      </c>
      <c r="C10" s="333"/>
      <c r="D10" s="313"/>
      <c r="E10" s="313"/>
      <c r="F10" s="313"/>
      <c r="G10" s="313"/>
      <c r="H10" s="313"/>
      <c r="I10" s="313"/>
      <c r="J10" s="313"/>
      <c r="K10" s="313"/>
      <c r="L10" s="313"/>
      <c r="M10" s="318"/>
      <c r="N10" s="317"/>
      <c r="O10" s="313"/>
      <c r="P10" s="313"/>
      <c r="Q10" s="313"/>
      <c r="R10" s="313"/>
      <c r="S10" s="317"/>
      <c r="T10" s="313"/>
      <c r="U10" s="318"/>
      <c r="V10" s="318"/>
      <c r="W10" s="318"/>
      <c r="X10" s="318"/>
      <c r="Y10" s="319"/>
      <c r="Z10" s="319"/>
      <c r="AA10" s="318"/>
      <c r="AB10" s="318"/>
      <c r="AC10" s="318"/>
      <c r="AD10" s="318"/>
      <c r="AE10" s="318"/>
      <c r="AF10" s="318"/>
      <c r="AG10" s="318"/>
      <c r="AH10" s="318"/>
      <c r="AI10" s="320"/>
    </row>
    <row r="11" spans="2:35" ht="15" customHeight="1">
      <c r="B11" s="327">
        <f t="shared" si="0"/>
        <v>5</v>
      </c>
      <c r="C11" s="333"/>
      <c r="D11" s="313"/>
      <c r="E11" s="313"/>
      <c r="F11" s="313"/>
      <c r="G11" s="313"/>
      <c r="H11" s="313"/>
      <c r="I11" s="313"/>
      <c r="J11" s="313"/>
      <c r="K11" s="313"/>
      <c r="L11" s="313"/>
      <c r="M11" s="318"/>
      <c r="N11" s="317"/>
      <c r="O11" s="313"/>
      <c r="P11" s="313"/>
      <c r="Q11" s="313"/>
      <c r="R11" s="313"/>
      <c r="S11" s="317"/>
      <c r="T11" s="313"/>
      <c r="U11" s="318"/>
      <c r="V11" s="318"/>
      <c r="W11" s="318"/>
      <c r="X11" s="318"/>
      <c r="Y11" s="319"/>
      <c r="Z11" s="319"/>
      <c r="AA11" s="318"/>
      <c r="AB11" s="318"/>
      <c r="AC11" s="318"/>
      <c r="AD11" s="318"/>
      <c r="AE11" s="318"/>
      <c r="AF11" s="318"/>
      <c r="AG11" s="318"/>
      <c r="AH11" s="318"/>
      <c r="AI11" s="320"/>
    </row>
    <row r="12" spans="2:35" ht="15" customHeight="1">
      <c r="B12" s="328">
        <f t="shared" si="0"/>
        <v>6</v>
      </c>
      <c r="C12" s="334"/>
      <c r="D12" s="322"/>
      <c r="E12" s="322"/>
      <c r="F12" s="322"/>
      <c r="G12" s="322"/>
      <c r="H12" s="322"/>
      <c r="I12" s="322"/>
      <c r="J12" s="313"/>
      <c r="K12" s="322"/>
      <c r="L12" s="322"/>
      <c r="M12" s="323"/>
      <c r="N12" s="324"/>
      <c r="O12" s="313"/>
      <c r="P12" s="313"/>
      <c r="Q12" s="313"/>
      <c r="R12" s="313"/>
      <c r="S12" s="324"/>
      <c r="T12" s="322"/>
      <c r="U12" s="323"/>
      <c r="V12" s="323"/>
      <c r="W12" s="323"/>
      <c r="X12" s="323"/>
      <c r="Y12" s="325"/>
      <c r="Z12" s="325"/>
      <c r="AA12" s="323"/>
      <c r="AB12" s="323"/>
      <c r="AC12" s="323"/>
      <c r="AD12" s="323"/>
      <c r="AE12" s="323"/>
      <c r="AF12" s="323"/>
      <c r="AG12" s="323"/>
      <c r="AH12" s="323"/>
      <c r="AI12" s="326"/>
    </row>
    <row r="13" spans="2:35" ht="15" customHeight="1">
      <c r="B13" s="327">
        <f aca="true" t="shared" si="1" ref="B13:B21">B12+1</f>
        <v>7</v>
      </c>
      <c r="C13" s="333"/>
      <c r="D13" s="313"/>
      <c r="E13" s="313"/>
      <c r="F13" s="313"/>
      <c r="G13" s="313"/>
      <c r="H13" s="313"/>
      <c r="I13" s="313"/>
      <c r="J13" s="313"/>
      <c r="K13" s="313"/>
      <c r="L13" s="313"/>
      <c r="M13" s="318"/>
      <c r="N13" s="317"/>
      <c r="O13" s="313"/>
      <c r="P13" s="313"/>
      <c r="Q13" s="313"/>
      <c r="R13" s="313"/>
      <c r="S13" s="317"/>
      <c r="T13" s="313"/>
      <c r="U13" s="318"/>
      <c r="V13" s="318"/>
      <c r="W13" s="318"/>
      <c r="X13" s="318"/>
      <c r="Y13" s="319"/>
      <c r="Z13" s="319"/>
      <c r="AA13" s="318"/>
      <c r="AB13" s="318"/>
      <c r="AC13" s="318"/>
      <c r="AD13" s="318"/>
      <c r="AE13" s="318"/>
      <c r="AF13" s="318"/>
      <c r="AG13" s="318"/>
      <c r="AH13" s="318"/>
      <c r="AI13" s="320"/>
    </row>
    <row r="14" spans="2:35" ht="15" customHeight="1">
      <c r="B14" s="327">
        <f t="shared" si="1"/>
        <v>8</v>
      </c>
      <c r="C14" s="333"/>
      <c r="D14" s="313"/>
      <c r="E14" s="313"/>
      <c r="F14" s="313"/>
      <c r="G14" s="313"/>
      <c r="H14" s="313"/>
      <c r="I14" s="313"/>
      <c r="J14" s="313"/>
      <c r="K14" s="313"/>
      <c r="L14" s="313"/>
      <c r="M14" s="318"/>
      <c r="N14" s="317"/>
      <c r="O14" s="313"/>
      <c r="P14" s="313"/>
      <c r="Q14" s="313"/>
      <c r="R14" s="313"/>
      <c r="S14" s="317"/>
      <c r="T14" s="313"/>
      <c r="U14" s="318"/>
      <c r="V14" s="318"/>
      <c r="W14" s="318"/>
      <c r="X14" s="318"/>
      <c r="Y14" s="319"/>
      <c r="Z14" s="319"/>
      <c r="AA14" s="318"/>
      <c r="AB14" s="318"/>
      <c r="AC14" s="318"/>
      <c r="AD14" s="318"/>
      <c r="AE14" s="318"/>
      <c r="AF14" s="318"/>
      <c r="AG14" s="318"/>
      <c r="AH14" s="318"/>
      <c r="AI14" s="320"/>
    </row>
    <row r="15" spans="2:35" ht="15" customHeight="1">
      <c r="B15" s="327">
        <f t="shared" si="1"/>
        <v>9</v>
      </c>
      <c r="C15" s="333"/>
      <c r="D15" s="313"/>
      <c r="E15" s="313"/>
      <c r="F15" s="313"/>
      <c r="G15" s="313"/>
      <c r="H15" s="313"/>
      <c r="I15" s="313"/>
      <c r="J15" s="313"/>
      <c r="K15" s="313"/>
      <c r="L15" s="313"/>
      <c r="M15" s="318"/>
      <c r="N15" s="317"/>
      <c r="O15" s="313"/>
      <c r="P15" s="313"/>
      <c r="Q15" s="313"/>
      <c r="R15" s="313"/>
      <c r="S15" s="317"/>
      <c r="T15" s="313"/>
      <c r="U15" s="318"/>
      <c r="V15" s="318"/>
      <c r="W15" s="318"/>
      <c r="X15" s="318"/>
      <c r="Y15" s="319"/>
      <c r="Z15" s="319"/>
      <c r="AA15" s="318"/>
      <c r="AB15" s="318"/>
      <c r="AC15" s="318"/>
      <c r="AD15" s="318"/>
      <c r="AE15" s="318"/>
      <c r="AF15" s="318"/>
      <c r="AG15" s="318"/>
      <c r="AH15" s="318"/>
      <c r="AI15" s="320"/>
    </row>
    <row r="16" spans="2:35" ht="15" customHeight="1">
      <c r="B16" s="327">
        <f t="shared" si="1"/>
        <v>10</v>
      </c>
      <c r="C16" s="333"/>
      <c r="D16" s="313"/>
      <c r="E16" s="313"/>
      <c r="F16" s="313"/>
      <c r="G16" s="313"/>
      <c r="H16" s="313"/>
      <c r="I16" s="313"/>
      <c r="J16" s="313"/>
      <c r="K16" s="313"/>
      <c r="L16" s="313"/>
      <c r="M16" s="318"/>
      <c r="N16" s="317"/>
      <c r="O16" s="313"/>
      <c r="P16" s="313"/>
      <c r="Q16" s="313"/>
      <c r="R16" s="313"/>
      <c r="S16" s="317"/>
      <c r="T16" s="313"/>
      <c r="U16" s="318"/>
      <c r="V16" s="318"/>
      <c r="W16" s="318"/>
      <c r="X16" s="318"/>
      <c r="Y16" s="319"/>
      <c r="Z16" s="319"/>
      <c r="AA16" s="318"/>
      <c r="AB16" s="318"/>
      <c r="AC16" s="318"/>
      <c r="AD16" s="318"/>
      <c r="AE16" s="318"/>
      <c r="AF16" s="318"/>
      <c r="AG16" s="318"/>
      <c r="AH16" s="318"/>
      <c r="AI16" s="320"/>
    </row>
    <row r="17" spans="2:35" ht="15" customHeight="1">
      <c r="B17" s="327">
        <f t="shared" si="1"/>
        <v>11</v>
      </c>
      <c r="C17" s="333"/>
      <c r="D17" s="313"/>
      <c r="E17" s="313"/>
      <c r="F17" s="313"/>
      <c r="G17" s="313"/>
      <c r="H17" s="313"/>
      <c r="I17" s="313"/>
      <c r="J17" s="313"/>
      <c r="K17" s="313"/>
      <c r="L17" s="313"/>
      <c r="M17" s="318"/>
      <c r="N17" s="317"/>
      <c r="O17" s="313"/>
      <c r="P17" s="313"/>
      <c r="Q17" s="313"/>
      <c r="R17" s="313"/>
      <c r="S17" s="317"/>
      <c r="T17" s="313"/>
      <c r="U17" s="318"/>
      <c r="V17" s="318"/>
      <c r="W17" s="318"/>
      <c r="X17" s="318"/>
      <c r="Y17" s="319"/>
      <c r="Z17" s="319"/>
      <c r="AA17" s="318"/>
      <c r="AB17" s="318"/>
      <c r="AC17" s="318"/>
      <c r="AD17" s="318"/>
      <c r="AE17" s="318"/>
      <c r="AF17" s="318"/>
      <c r="AG17" s="318"/>
      <c r="AH17" s="318"/>
      <c r="AI17" s="320"/>
    </row>
    <row r="18" spans="2:35" ht="15" customHeight="1">
      <c r="B18" s="327">
        <f t="shared" si="1"/>
        <v>12</v>
      </c>
      <c r="C18" s="333"/>
      <c r="D18" s="313"/>
      <c r="E18" s="313"/>
      <c r="F18" s="313"/>
      <c r="G18" s="313"/>
      <c r="H18" s="313"/>
      <c r="I18" s="313"/>
      <c r="J18" s="313"/>
      <c r="K18" s="313"/>
      <c r="L18" s="313"/>
      <c r="M18" s="318"/>
      <c r="N18" s="317"/>
      <c r="O18" s="313"/>
      <c r="P18" s="313"/>
      <c r="Q18" s="313"/>
      <c r="R18" s="313"/>
      <c r="S18" s="317"/>
      <c r="T18" s="313"/>
      <c r="U18" s="318"/>
      <c r="V18" s="318"/>
      <c r="W18" s="318"/>
      <c r="X18" s="318"/>
      <c r="Y18" s="319"/>
      <c r="Z18" s="319"/>
      <c r="AA18" s="318"/>
      <c r="AB18" s="318"/>
      <c r="AC18" s="318"/>
      <c r="AD18" s="318"/>
      <c r="AE18" s="318"/>
      <c r="AF18" s="318"/>
      <c r="AG18" s="318"/>
      <c r="AH18" s="318"/>
      <c r="AI18" s="320"/>
    </row>
    <row r="19" spans="2:35" ht="12.75">
      <c r="B19" s="327">
        <f t="shared" si="1"/>
        <v>13</v>
      </c>
      <c r="C19" s="333"/>
      <c r="D19" s="313"/>
      <c r="E19" s="313"/>
      <c r="F19" s="313"/>
      <c r="G19" s="313"/>
      <c r="H19" s="313"/>
      <c r="I19" s="313"/>
      <c r="J19" s="313"/>
      <c r="K19" s="313"/>
      <c r="L19" s="313"/>
      <c r="M19" s="318"/>
      <c r="N19" s="317"/>
      <c r="O19" s="313"/>
      <c r="P19" s="313"/>
      <c r="Q19" s="313"/>
      <c r="R19" s="313"/>
      <c r="S19" s="317"/>
      <c r="T19" s="313"/>
      <c r="U19" s="318"/>
      <c r="V19" s="318"/>
      <c r="W19" s="318"/>
      <c r="X19" s="318"/>
      <c r="Y19" s="319"/>
      <c r="Z19" s="319"/>
      <c r="AA19" s="318"/>
      <c r="AB19" s="318"/>
      <c r="AC19" s="318"/>
      <c r="AD19" s="318"/>
      <c r="AE19" s="318"/>
      <c r="AF19" s="318"/>
      <c r="AG19" s="318"/>
      <c r="AH19" s="318"/>
      <c r="AI19" s="320"/>
    </row>
    <row r="20" spans="2:35" ht="12.75">
      <c r="B20" s="327">
        <f t="shared" si="1"/>
        <v>14</v>
      </c>
      <c r="C20" s="333"/>
      <c r="D20" s="313"/>
      <c r="E20" s="313"/>
      <c r="F20" s="313"/>
      <c r="G20" s="313"/>
      <c r="H20" s="313"/>
      <c r="I20" s="313"/>
      <c r="J20" s="313"/>
      <c r="K20" s="313"/>
      <c r="L20" s="313"/>
      <c r="M20" s="318"/>
      <c r="N20" s="317"/>
      <c r="O20" s="313"/>
      <c r="P20" s="313"/>
      <c r="Q20" s="313"/>
      <c r="R20" s="313"/>
      <c r="S20" s="317"/>
      <c r="T20" s="313"/>
      <c r="U20" s="318"/>
      <c r="V20" s="318"/>
      <c r="W20" s="318"/>
      <c r="X20" s="318"/>
      <c r="Y20" s="319"/>
      <c r="Z20" s="319"/>
      <c r="AA20" s="318"/>
      <c r="AB20" s="318"/>
      <c r="AC20" s="318"/>
      <c r="AD20" s="318"/>
      <c r="AE20" s="318"/>
      <c r="AF20" s="318"/>
      <c r="AG20" s="318"/>
      <c r="AH20" s="318"/>
      <c r="AI20" s="320"/>
    </row>
    <row r="21" spans="2:35" ht="12.75">
      <c r="B21" s="327">
        <f t="shared" si="1"/>
        <v>15</v>
      </c>
      <c r="C21" s="333"/>
      <c r="D21" s="313"/>
      <c r="E21" s="313"/>
      <c r="F21" s="313"/>
      <c r="G21" s="313"/>
      <c r="H21" s="313"/>
      <c r="I21" s="313"/>
      <c r="J21" s="313"/>
      <c r="K21" s="313"/>
      <c r="L21" s="313"/>
      <c r="M21" s="318"/>
      <c r="N21" s="317"/>
      <c r="O21" s="313"/>
      <c r="P21" s="313"/>
      <c r="Q21" s="313"/>
      <c r="R21" s="313"/>
      <c r="S21" s="317"/>
      <c r="T21" s="313"/>
      <c r="U21" s="318"/>
      <c r="V21" s="318"/>
      <c r="W21" s="318"/>
      <c r="X21" s="318"/>
      <c r="Y21" s="319"/>
      <c r="Z21" s="319"/>
      <c r="AA21" s="318"/>
      <c r="AB21" s="318"/>
      <c r="AC21" s="318"/>
      <c r="AD21" s="318"/>
      <c r="AE21" s="318"/>
      <c r="AF21" s="318"/>
      <c r="AG21" s="318"/>
      <c r="AH21" s="318"/>
      <c r="AI21" s="320"/>
    </row>
    <row r="22" spans="2:35" ht="12.75">
      <c r="B22" s="303"/>
      <c r="C22" s="303"/>
      <c r="D22" s="303"/>
      <c r="E22" s="303"/>
      <c r="F22" s="303"/>
      <c r="G22" s="303"/>
      <c r="H22" s="303"/>
      <c r="I22" s="303"/>
      <c r="J22" s="303"/>
      <c r="K22" s="303"/>
      <c r="L22" s="303"/>
      <c r="M22" s="307"/>
      <c r="N22" s="308"/>
      <c r="O22" s="303"/>
      <c r="P22" s="303"/>
      <c r="Q22" s="303"/>
      <c r="R22" s="303"/>
      <c r="S22" s="308"/>
      <c r="T22" s="303"/>
      <c r="U22" s="307"/>
      <c r="V22" s="307"/>
      <c r="W22" s="307"/>
      <c r="X22" s="307"/>
      <c r="Y22" s="307"/>
      <c r="Z22" s="309"/>
      <c r="AA22" s="307"/>
      <c r="AB22" s="307"/>
      <c r="AC22" s="307"/>
      <c r="AD22" s="307"/>
      <c r="AE22" s="307"/>
      <c r="AF22" s="307"/>
      <c r="AG22" s="307"/>
      <c r="AH22" s="307"/>
      <c r="AI22" s="307"/>
    </row>
    <row r="23" spans="2:35" ht="12.75">
      <c r="B23" s="303"/>
      <c r="C23" s="303"/>
      <c r="L23" s="303"/>
      <c r="M23" s="307"/>
      <c r="N23" s="308"/>
      <c r="O23" s="303"/>
      <c r="P23" s="303"/>
      <c r="Q23" s="303"/>
      <c r="R23" s="303"/>
      <c r="S23" s="308"/>
      <c r="T23" s="303"/>
      <c r="U23" s="307"/>
      <c r="V23" s="307"/>
      <c r="W23" s="307"/>
      <c r="X23" s="307"/>
      <c r="Y23" s="307"/>
      <c r="Z23" s="309"/>
      <c r="AA23" s="307"/>
      <c r="AB23" s="307"/>
      <c r="AC23" s="307"/>
      <c r="AD23" s="307"/>
      <c r="AE23" s="307"/>
      <c r="AF23" s="307"/>
      <c r="AG23" s="307"/>
      <c r="AH23" s="307"/>
      <c r="AI23" s="307"/>
    </row>
    <row r="24" spans="2:35" ht="12.75">
      <c r="B24" s="297" t="s">
        <v>238</v>
      </c>
      <c r="C24" s="294"/>
      <c r="D24" s="295"/>
      <c r="E24" s="292"/>
      <c r="F24" s="292"/>
      <c r="G24" s="292"/>
      <c r="H24" s="292"/>
      <c r="I24" s="292"/>
      <c r="L24" s="303"/>
      <c r="M24" s="307"/>
      <c r="N24" s="308"/>
      <c r="O24" s="303"/>
      <c r="P24" s="303"/>
      <c r="Q24" s="303"/>
      <c r="R24" s="303"/>
      <c r="S24" s="308"/>
      <c r="T24" s="303"/>
      <c r="U24" s="307"/>
      <c r="V24" s="307"/>
      <c r="W24" s="307"/>
      <c r="X24" s="307"/>
      <c r="Y24" s="307"/>
      <c r="Z24" s="309"/>
      <c r="AA24" s="307"/>
      <c r="AB24" s="307"/>
      <c r="AC24" s="307"/>
      <c r="AD24" s="307"/>
      <c r="AE24" s="307"/>
      <c r="AF24" s="307"/>
      <c r="AG24" s="307"/>
      <c r="AH24" s="307"/>
      <c r="AI24" s="307"/>
    </row>
    <row r="25" spans="2:35" ht="12.75">
      <c r="B25" s="385" t="s">
        <v>241</v>
      </c>
      <c r="C25" s="386"/>
      <c r="D25" s="387"/>
      <c r="E25" s="292"/>
      <c r="F25" s="292"/>
      <c r="G25" s="292"/>
      <c r="H25" s="292"/>
      <c r="I25" s="292"/>
      <c r="U25" s="305"/>
      <c r="V25" s="305"/>
      <c r="W25" s="305"/>
      <c r="X25" s="305"/>
      <c r="Y25" s="305"/>
      <c r="Z25" s="305"/>
      <c r="AA25" s="305"/>
      <c r="AB25" s="305"/>
      <c r="AC25" s="305"/>
      <c r="AD25" s="305"/>
      <c r="AE25" s="305"/>
      <c r="AF25" s="305"/>
      <c r="AG25" s="305"/>
      <c r="AH25" s="305"/>
      <c r="AI25" s="305"/>
    </row>
    <row r="26" spans="2:35" ht="28.5" customHeight="1">
      <c r="B26" s="385" t="s">
        <v>285</v>
      </c>
      <c r="C26" s="386"/>
      <c r="D26" s="387"/>
      <c r="E26" s="292"/>
      <c r="F26" s="292"/>
      <c r="G26" s="292"/>
      <c r="H26" s="292"/>
      <c r="I26" s="292"/>
      <c r="U26" s="305"/>
      <c r="V26" s="305"/>
      <c r="W26" s="305"/>
      <c r="X26" s="305"/>
      <c r="Y26" s="305"/>
      <c r="Z26" s="305"/>
      <c r="AA26" s="305"/>
      <c r="AB26" s="305"/>
      <c r="AC26" s="305"/>
      <c r="AD26" s="305"/>
      <c r="AE26" s="305"/>
      <c r="AF26" s="305"/>
      <c r="AG26" s="305"/>
      <c r="AH26" s="305"/>
      <c r="AI26" s="305"/>
    </row>
    <row r="27" spans="2:35" ht="41.25" customHeight="1">
      <c r="B27" s="385" t="s">
        <v>286</v>
      </c>
      <c r="C27" s="386"/>
      <c r="D27" s="387"/>
      <c r="E27" s="292"/>
      <c r="F27" s="292"/>
      <c r="G27" s="292"/>
      <c r="H27" s="292"/>
      <c r="I27" s="292"/>
      <c r="U27" s="305"/>
      <c r="V27" s="305"/>
      <c r="W27" s="305"/>
      <c r="X27" s="305"/>
      <c r="Y27" s="305"/>
      <c r="Z27" s="305"/>
      <c r="AA27" s="305"/>
      <c r="AB27" s="305"/>
      <c r="AC27" s="305"/>
      <c r="AD27" s="305"/>
      <c r="AE27" s="305"/>
      <c r="AF27" s="305"/>
      <c r="AG27" s="305"/>
      <c r="AH27" s="305"/>
      <c r="AI27" s="305"/>
    </row>
    <row r="28" spans="2:35" ht="12.75">
      <c r="B28" s="296" t="s">
        <v>242</v>
      </c>
      <c r="C28" s="298"/>
      <c r="D28" s="312"/>
      <c r="E28" s="292"/>
      <c r="F28" s="292"/>
      <c r="G28" s="292"/>
      <c r="H28" s="292"/>
      <c r="I28" s="292"/>
      <c r="M28" s="292"/>
      <c r="N28" s="292"/>
      <c r="O28" s="292"/>
      <c r="P28" s="292"/>
      <c r="Q28" s="292"/>
      <c r="R28" s="292"/>
      <c r="S28" s="292"/>
      <c r="T28" s="292"/>
      <c r="U28" s="306"/>
      <c r="V28" s="306"/>
      <c r="W28" s="306"/>
      <c r="X28" s="306"/>
      <c r="Y28" s="306"/>
      <c r="Z28" s="305"/>
      <c r="AA28" s="305"/>
      <c r="AB28" s="305"/>
      <c r="AC28" s="305"/>
      <c r="AD28" s="305"/>
      <c r="AE28" s="305"/>
      <c r="AF28" s="305"/>
      <c r="AG28" s="305"/>
      <c r="AH28" s="305"/>
      <c r="AI28" s="305"/>
    </row>
    <row r="29" spans="2:35" ht="12.75">
      <c r="B29" s="292"/>
      <c r="C29" s="292"/>
      <c r="D29" s="292"/>
      <c r="E29" s="292"/>
      <c r="F29" s="292"/>
      <c r="G29" s="292"/>
      <c r="H29" s="292"/>
      <c r="I29" s="292"/>
      <c r="M29" s="292"/>
      <c r="N29" s="292"/>
      <c r="O29" s="292"/>
      <c r="P29" s="292"/>
      <c r="Q29" s="292"/>
      <c r="R29" s="292"/>
      <c r="S29" s="292"/>
      <c r="T29" s="292"/>
      <c r="U29" s="306"/>
      <c r="V29" s="306"/>
      <c r="W29" s="306"/>
      <c r="X29" s="306"/>
      <c r="Y29" s="306"/>
      <c r="Z29" s="305"/>
      <c r="AA29" s="305"/>
      <c r="AB29" s="305"/>
      <c r="AC29" s="305"/>
      <c r="AD29" s="305"/>
      <c r="AE29" s="305"/>
      <c r="AF29" s="305"/>
      <c r="AG29" s="305"/>
      <c r="AH29" s="305"/>
      <c r="AI29" s="305"/>
    </row>
    <row r="30" spans="2:25" ht="12.75">
      <c r="B30" s="292"/>
      <c r="C30" s="292"/>
      <c r="D30" s="292"/>
      <c r="E30" s="292"/>
      <c r="F30" s="292"/>
      <c r="G30" s="292"/>
      <c r="H30" s="292"/>
      <c r="I30" s="292"/>
      <c r="M30" s="292"/>
      <c r="N30" s="292"/>
      <c r="O30" s="292"/>
      <c r="P30" s="292"/>
      <c r="Q30" s="292"/>
      <c r="R30" s="292"/>
      <c r="S30" s="292"/>
      <c r="T30" s="292"/>
      <c r="U30" s="292"/>
      <c r="V30" s="292"/>
      <c r="W30" s="292"/>
      <c r="X30" s="292"/>
      <c r="Y30" s="292"/>
    </row>
    <row r="31" spans="2:25" ht="12.75">
      <c r="B31" s="292"/>
      <c r="C31" s="292"/>
      <c r="D31" s="292"/>
      <c r="E31" s="292"/>
      <c r="F31" s="292"/>
      <c r="G31" s="292"/>
      <c r="H31" s="292"/>
      <c r="I31" s="292"/>
      <c r="M31" s="292"/>
      <c r="N31" s="292"/>
      <c r="O31" s="292"/>
      <c r="P31" s="292"/>
      <c r="Q31" s="292"/>
      <c r="R31" s="292"/>
      <c r="S31" s="292"/>
      <c r="T31" s="292"/>
      <c r="U31" s="292"/>
      <c r="V31" s="292"/>
      <c r="W31" s="292"/>
      <c r="X31" s="292"/>
      <c r="Y31" s="292"/>
    </row>
    <row r="32" spans="2:25" ht="12.75">
      <c r="B32" s="292"/>
      <c r="C32" s="292"/>
      <c r="D32" s="292"/>
      <c r="E32" s="292"/>
      <c r="F32" s="292"/>
      <c r="G32" s="292"/>
      <c r="H32" s="292"/>
      <c r="I32" s="292"/>
      <c r="M32" s="292"/>
      <c r="N32" s="292"/>
      <c r="O32" s="292"/>
      <c r="P32" s="292"/>
      <c r="Q32" s="292"/>
      <c r="R32" s="292"/>
      <c r="S32" s="292"/>
      <c r="T32" s="292"/>
      <c r="U32" s="292"/>
      <c r="V32" s="292"/>
      <c r="W32" s="292"/>
      <c r="X32" s="292"/>
      <c r="Y32" s="292"/>
    </row>
    <row r="33" spans="2:25" ht="12.75">
      <c r="B33" s="292"/>
      <c r="C33" s="292"/>
      <c r="D33" s="292"/>
      <c r="E33" s="292"/>
      <c r="F33" s="292"/>
      <c r="G33" s="292"/>
      <c r="H33" s="292"/>
      <c r="I33" s="292"/>
      <c r="M33" s="292"/>
      <c r="N33" s="292"/>
      <c r="O33" s="292"/>
      <c r="P33" s="292"/>
      <c r="Q33" s="292"/>
      <c r="R33" s="292"/>
      <c r="S33" s="292"/>
      <c r="T33" s="292"/>
      <c r="U33" s="292"/>
      <c r="V33" s="292"/>
      <c r="W33" s="292"/>
      <c r="X33" s="292"/>
      <c r="Y33" s="292"/>
    </row>
    <row r="34" spans="2:25" ht="12.75">
      <c r="B34" s="292"/>
      <c r="C34" s="292"/>
      <c r="D34" s="292"/>
      <c r="E34" s="292"/>
      <c r="F34" s="292"/>
      <c r="G34" s="292"/>
      <c r="H34" s="292"/>
      <c r="I34" s="292"/>
      <c r="M34" s="292"/>
      <c r="N34" s="292"/>
      <c r="O34" s="292"/>
      <c r="P34" s="292"/>
      <c r="Q34" s="292"/>
      <c r="R34" s="292"/>
      <c r="S34" s="292"/>
      <c r="T34" s="292"/>
      <c r="U34" s="292"/>
      <c r="V34" s="292"/>
      <c r="W34" s="292"/>
      <c r="X34" s="292"/>
      <c r="Y34" s="292"/>
    </row>
    <row r="35" spans="2:25" ht="12.75">
      <c r="B35" s="292"/>
      <c r="C35" s="292"/>
      <c r="D35" s="292"/>
      <c r="E35" s="292"/>
      <c r="F35" s="292"/>
      <c r="G35" s="292"/>
      <c r="H35" s="292"/>
      <c r="I35" s="292"/>
      <c r="M35" s="292"/>
      <c r="N35" s="292"/>
      <c r="O35" s="292"/>
      <c r="P35" s="292"/>
      <c r="Q35" s="292"/>
      <c r="R35" s="292"/>
      <c r="S35" s="292"/>
      <c r="T35" s="292"/>
      <c r="U35" s="292"/>
      <c r="V35" s="292"/>
      <c r="W35" s="292"/>
      <c r="X35" s="292"/>
      <c r="Y35" s="292"/>
    </row>
    <row r="36" spans="2:25" ht="12.75">
      <c r="B36" s="292"/>
      <c r="C36" s="292"/>
      <c r="D36" s="292"/>
      <c r="E36" s="292"/>
      <c r="F36" s="292"/>
      <c r="G36" s="292"/>
      <c r="H36" s="292"/>
      <c r="I36" s="292"/>
      <c r="M36" s="292"/>
      <c r="N36" s="292"/>
      <c r="O36" s="292"/>
      <c r="P36" s="292"/>
      <c r="Q36" s="292"/>
      <c r="R36" s="292"/>
      <c r="S36" s="292"/>
      <c r="T36" s="292"/>
      <c r="U36" s="292"/>
      <c r="V36" s="292"/>
      <c r="W36" s="292"/>
      <c r="X36" s="292"/>
      <c r="Y36" s="292"/>
    </row>
    <row r="37" spans="2:25" ht="12.75">
      <c r="B37" s="292"/>
      <c r="C37" s="292"/>
      <c r="D37" s="292"/>
      <c r="E37" s="292"/>
      <c r="F37" s="292"/>
      <c r="G37" s="292"/>
      <c r="H37" s="292"/>
      <c r="I37" s="292"/>
      <c r="M37" s="292"/>
      <c r="N37" s="292"/>
      <c r="O37" s="292"/>
      <c r="P37" s="292"/>
      <c r="Q37" s="292"/>
      <c r="R37" s="292"/>
      <c r="S37" s="292"/>
      <c r="T37" s="292"/>
      <c r="U37" s="292"/>
      <c r="V37" s="292"/>
      <c r="W37" s="292"/>
      <c r="X37" s="292"/>
      <c r="Y37" s="292"/>
    </row>
    <row r="38" spans="2:25" ht="12.75">
      <c r="B38" s="292"/>
      <c r="C38" s="292"/>
      <c r="D38" s="292"/>
      <c r="E38" s="292"/>
      <c r="F38" s="292"/>
      <c r="G38" s="292"/>
      <c r="H38" s="292"/>
      <c r="I38" s="292"/>
      <c r="M38" s="292"/>
      <c r="N38" s="292"/>
      <c r="O38" s="292"/>
      <c r="P38" s="292"/>
      <c r="Q38" s="292"/>
      <c r="R38" s="292"/>
      <c r="S38" s="292"/>
      <c r="T38" s="292"/>
      <c r="U38" s="292"/>
      <c r="V38" s="292"/>
      <c r="W38" s="292"/>
      <c r="X38" s="292"/>
      <c r="Y38" s="292"/>
    </row>
    <row r="39" spans="2:25" ht="12.75">
      <c r="B39" s="292"/>
      <c r="C39" s="292"/>
      <c r="D39" s="292"/>
      <c r="E39" s="292"/>
      <c r="F39" s="292"/>
      <c r="G39" s="292"/>
      <c r="H39" s="292"/>
      <c r="I39" s="292"/>
      <c r="M39" s="292"/>
      <c r="N39" s="292"/>
      <c r="O39" s="292"/>
      <c r="P39" s="292"/>
      <c r="Q39" s="292"/>
      <c r="R39" s="292"/>
      <c r="S39" s="292"/>
      <c r="T39" s="292"/>
      <c r="U39" s="292"/>
      <c r="V39" s="292"/>
      <c r="W39" s="292"/>
      <c r="X39" s="292"/>
      <c r="Y39" s="292"/>
    </row>
    <row r="40" spans="2:25" ht="12.75">
      <c r="B40" s="292"/>
      <c r="C40" s="292"/>
      <c r="D40" s="292"/>
      <c r="E40" s="292"/>
      <c r="F40" s="292"/>
      <c r="G40" s="292"/>
      <c r="H40" s="292"/>
      <c r="I40" s="292"/>
      <c r="M40" s="292"/>
      <c r="N40" s="292"/>
      <c r="O40" s="292"/>
      <c r="P40" s="292"/>
      <c r="Q40" s="292"/>
      <c r="R40" s="292"/>
      <c r="S40" s="292"/>
      <c r="T40" s="292"/>
      <c r="U40" s="292"/>
      <c r="V40" s="292"/>
      <c r="W40" s="292"/>
      <c r="X40" s="292"/>
      <c r="Y40" s="292"/>
    </row>
    <row r="41" spans="2:25" ht="12.75">
      <c r="B41" s="292"/>
      <c r="C41" s="292"/>
      <c r="D41" s="292"/>
      <c r="E41" s="292"/>
      <c r="F41" s="292"/>
      <c r="G41" s="292"/>
      <c r="H41" s="292"/>
      <c r="I41" s="292"/>
      <c r="M41" s="292"/>
      <c r="N41" s="292"/>
      <c r="O41" s="292"/>
      <c r="P41" s="292"/>
      <c r="Q41" s="292"/>
      <c r="R41" s="292"/>
      <c r="S41" s="292"/>
      <c r="T41" s="292"/>
      <c r="U41" s="292"/>
      <c r="V41" s="292"/>
      <c r="W41" s="292"/>
      <c r="X41" s="292"/>
      <c r="Y41" s="292"/>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sheetData>
  <sheetProtection selectLockedCells="1"/>
  <mergeCells count="10">
    <mergeCell ref="AG5:AI5"/>
    <mergeCell ref="B26:D26"/>
    <mergeCell ref="B25:D25"/>
    <mergeCell ref="B27:D27"/>
    <mergeCell ref="C3:D3"/>
    <mergeCell ref="R3:AD3"/>
    <mergeCell ref="C5:M5"/>
    <mergeCell ref="S5:AC5"/>
    <mergeCell ref="AD5:AF5"/>
    <mergeCell ref="N5:R5"/>
  </mergeCells>
  <dataValidations count="2">
    <dataValidation type="list" allowBlank="1" showInputMessage="1" showErrorMessage="1" sqref="J7:J21 O7:R21">
      <formula1>$B$4:$C$4</formula1>
    </dataValidation>
    <dataValidation type="list" allowBlank="1" showInputMessage="1" showErrorMessage="1" sqref="D7:D21">
      <formula1>$D$4:$G$4</formula1>
    </dataValidation>
  </dataValidations>
  <printOptions/>
  <pageMargins left="0.7086614173228347" right="0.7086614173228347" top="0.7874015748031497" bottom="0.7874015748031497" header="0.31496062992125984" footer="0.31496062992125984"/>
  <pageSetup fitToWidth="2" horizontalDpi="600" verticalDpi="600" orientation="landscape" paperSize="8" scale="45" r:id="rId2"/>
  <colBreaks count="1" manualBreakCount="1">
    <brk id="13" min="1" max="16383" man="1"/>
  </colBreaks>
  <tableParts>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AN41"/>
  <sheetViews>
    <sheetView zoomScaleSheetLayoutView="70" zoomScalePageLayoutView="70" workbookViewId="0" topLeftCell="A1">
      <pane xSplit="4" ySplit="6" topLeftCell="E7" activePane="bottomRight" state="frozen"/>
      <selection pane="topRight" activeCell="E1" sqref="E1"/>
      <selection pane="bottomLeft" activeCell="A7" sqref="A7"/>
      <selection pane="bottomRight" activeCell="C7" sqref="C7"/>
    </sheetView>
  </sheetViews>
  <sheetFormatPr defaultColWidth="0" defaultRowHeight="12.75"/>
  <cols>
    <col min="1" max="1" width="1.7109375" style="290" customWidth="1"/>
    <col min="2" max="2" width="5.57421875" style="290" customWidth="1"/>
    <col min="3" max="3" width="60.7109375" style="290" customWidth="1"/>
    <col min="4" max="4" width="13.28125" style="290" customWidth="1"/>
    <col min="5" max="6" width="10.7109375" style="290" customWidth="1"/>
    <col min="7" max="7" width="11.57421875" style="290" customWidth="1"/>
    <col min="8" max="8" width="26.57421875" style="290" customWidth="1"/>
    <col min="9" max="9" width="35.7109375" style="290" customWidth="1"/>
    <col min="10" max="10" width="11.7109375" style="290" customWidth="1"/>
    <col min="11" max="12" width="60.7109375" style="290" customWidth="1"/>
    <col min="13" max="13" width="100.7109375" style="290" customWidth="1"/>
    <col min="14" max="20" width="15.7109375" style="290" customWidth="1"/>
    <col min="21" max="21" width="17.00390625" style="290" customWidth="1"/>
    <col min="22" max="35" width="15.7109375" style="290" customWidth="1"/>
    <col min="36" max="36" width="8.8515625" style="290" customWidth="1"/>
    <col min="37" max="37" width="73.7109375" style="290" hidden="1" customWidth="1"/>
    <col min="38" max="38" width="2.140625" style="290" hidden="1" customWidth="1" collapsed="1"/>
    <col min="39" max="49" width="7.7109375" style="290" hidden="1" customWidth="1"/>
    <col min="50" max="16384" width="11.421875" style="290" hidden="1" customWidth="1"/>
  </cols>
  <sheetData>
    <row r="2" ht="23.25">
      <c r="C2" s="335" t="s">
        <v>282</v>
      </c>
    </row>
    <row r="3" spans="3:40" ht="69.75" customHeight="1">
      <c r="C3" s="388" t="s">
        <v>288</v>
      </c>
      <c r="D3" s="388"/>
      <c r="O3" s="300"/>
      <c r="P3" s="301"/>
      <c r="Q3" s="301"/>
      <c r="R3" s="389"/>
      <c r="S3" s="389"/>
      <c r="T3" s="389"/>
      <c r="U3" s="389"/>
      <c r="V3" s="389"/>
      <c r="W3" s="389"/>
      <c r="X3" s="389"/>
      <c r="Y3" s="389"/>
      <c r="Z3" s="389"/>
      <c r="AA3" s="389"/>
      <c r="AB3" s="389"/>
      <c r="AC3" s="389"/>
      <c r="AD3" s="389"/>
      <c r="AE3" s="302"/>
      <c r="AF3" s="302"/>
      <c r="AG3" s="302"/>
      <c r="AH3" s="302"/>
      <c r="AI3" s="302"/>
      <c r="AJ3" s="302"/>
      <c r="AK3" s="302"/>
      <c r="AL3" s="302"/>
      <c r="AM3" s="292"/>
      <c r="AN3" s="292"/>
    </row>
    <row r="4" spans="2:40" s="291" customFormat="1" ht="12.75">
      <c r="B4" s="336" t="s">
        <v>272</v>
      </c>
      <c r="C4" s="336" t="s">
        <v>273</v>
      </c>
      <c r="D4" s="337" t="s">
        <v>274</v>
      </c>
      <c r="E4" s="337" t="s">
        <v>275</v>
      </c>
      <c r="F4" s="337" t="s">
        <v>276</v>
      </c>
      <c r="G4" s="336"/>
      <c r="H4" s="336"/>
      <c r="M4" s="299"/>
      <c r="O4" s="299"/>
      <c r="P4" s="293"/>
      <c r="Q4" s="293"/>
      <c r="R4" s="299"/>
      <c r="S4" s="299"/>
      <c r="T4" s="299"/>
      <c r="U4" s="299"/>
      <c r="V4" s="299"/>
      <c r="AB4" s="299"/>
      <c r="AC4" s="299"/>
      <c r="AD4" s="299"/>
      <c r="AE4" s="299"/>
      <c r="AF4" s="299"/>
      <c r="AG4" s="299"/>
      <c r="AH4" s="299"/>
      <c r="AI4" s="299"/>
      <c r="AJ4" s="299"/>
      <c r="AL4" s="299"/>
      <c r="AM4" s="293"/>
      <c r="AN4" s="293"/>
    </row>
    <row r="5" spans="2:35" s="304" customFormat="1" ht="43.5" customHeight="1">
      <c r="B5" s="310"/>
      <c r="C5" s="390" t="s">
        <v>284</v>
      </c>
      <c r="D5" s="391"/>
      <c r="E5" s="391"/>
      <c r="F5" s="391"/>
      <c r="G5" s="391"/>
      <c r="H5" s="391"/>
      <c r="I5" s="391"/>
      <c r="J5" s="391"/>
      <c r="K5" s="391"/>
      <c r="L5" s="391"/>
      <c r="M5" s="392"/>
      <c r="N5" s="394" t="s">
        <v>240</v>
      </c>
      <c r="O5" s="393"/>
      <c r="P5" s="393"/>
      <c r="Q5" s="393"/>
      <c r="R5" s="393"/>
      <c r="S5" s="393" t="s">
        <v>239</v>
      </c>
      <c r="T5" s="393"/>
      <c r="U5" s="393"/>
      <c r="V5" s="393"/>
      <c r="W5" s="393"/>
      <c r="X5" s="393"/>
      <c r="Y5" s="393"/>
      <c r="Z5" s="393"/>
      <c r="AA5" s="393"/>
      <c r="AB5" s="393"/>
      <c r="AC5" s="393"/>
      <c r="AD5" s="384" t="s">
        <v>263</v>
      </c>
      <c r="AE5" s="384"/>
      <c r="AF5" s="384"/>
      <c r="AG5" s="384" t="s">
        <v>264</v>
      </c>
      <c r="AH5" s="384"/>
      <c r="AI5" s="384"/>
    </row>
    <row r="6" spans="2:35" s="329" customFormat="1" ht="104.25" customHeight="1">
      <c r="B6" s="330" t="s">
        <v>243</v>
      </c>
      <c r="C6" s="331" t="s">
        <v>269</v>
      </c>
      <c r="D6" s="331" t="s">
        <v>270</v>
      </c>
      <c r="E6" s="331" t="s">
        <v>265</v>
      </c>
      <c r="F6" s="331" t="s">
        <v>271</v>
      </c>
      <c r="G6" s="331" t="s">
        <v>266</v>
      </c>
      <c r="H6" s="331" t="s">
        <v>244</v>
      </c>
      <c r="I6" s="331" t="s">
        <v>267</v>
      </c>
      <c r="J6" s="331" t="s">
        <v>268</v>
      </c>
      <c r="K6" s="331" t="s">
        <v>277</v>
      </c>
      <c r="L6" s="331" t="s">
        <v>245</v>
      </c>
      <c r="M6" s="331" t="s">
        <v>283</v>
      </c>
      <c r="N6" s="331" t="s">
        <v>246</v>
      </c>
      <c r="O6" s="331" t="s">
        <v>278</v>
      </c>
      <c r="P6" s="331" t="s">
        <v>247</v>
      </c>
      <c r="Q6" s="331" t="s">
        <v>248</v>
      </c>
      <c r="R6" s="331" t="s">
        <v>249</v>
      </c>
      <c r="S6" s="331" t="s">
        <v>289</v>
      </c>
      <c r="T6" s="331" t="s">
        <v>250</v>
      </c>
      <c r="U6" s="331" t="s">
        <v>251</v>
      </c>
      <c r="V6" s="331" t="s">
        <v>252</v>
      </c>
      <c r="W6" s="331" t="s">
        <v>253</v>
      </c>
      <c r="X6" s="331" t="s">
        <v>281</v>
      </c>
      <c r="Y6" s="331" t="s">
        <v>280</v>
      </c>
      <c r="Z6" s="331" t="s">
        <v>279</v>
      </c>
      <c r="AA6" s="331" t="s">
        <v>254</v>
      </c>
      <c r="AB6" s="331" t="s">
        <v>255</v>
      </c>
      <c r="AC6" s="331" t="s">
        <v>256</v>
      </c>
      <c r="AD6" s="331" t="s">
        <v>257</v>
      </c>
      <c r="AE6" s="331" t="s">
        <v>258</v>
      </c>
      <c r="AF6" s="331" t="s">
        <v>259</v>
      </c>
      <c r="AG6" s="331" t="s">
        <v>260</v>
      </c>
      <c r="AH6" s="331" t="s">
        <v>261</v>
      </c>
      <c r="AI6" s="332" t="s">
        <v>262</v>
      </c>
    </row>
    <row r="7" spans="2:35" ht="15" customHeight="1">
      <c r="B7" s="327">
        <v>1</v>
      </c>
      <c r="C7" s="333"/>
      <c r="D7" s="313"/>
      <c r="E7" s="314"/>
      <c r="F7" s="313"/>
      <c r="G7" s="313"/>
      <c r="H7" s="314"/>
      <c r="I7" s="313"/>
      <c r="J7" s="313"/>
      <c r="K7" s="313"/>
      <c r="L7" s="315"/>
      <c r="M7" s="316"/>
      <c r="N7" s="317"/>
      <c r="O7" s="313"/>
      <c r="P7" s="313"/>
      <c r="Q7" s="313"/>
      <c r="R7" s="313"/>
      <c r="S7" s="317"/>
      <c r="T7" s="313"/>
      <c r="U7" s="318"/>
      <c r="V7" s="318"/>
      <c r="W7" s="318"/>
      <c r="X7" s="318"/>
      <c r="Y7" s="319"/>
      <c r="Z7" s="319"/>
      <c r="AA7" s="318"/>
      <c r="AB7" s="318"/>
      <c r="AC7" s="318"/>
      <c r="AD7" s="318"/>
      <c r="AE7" s="318"/>
      <c r="AF7" s="318"/>
      <c r="AG7" s="318"/>
      <c r="AH7" s="318"/>
      <c r="AI7" s="320"/>
    </row>
    <row r="8" spans="2:35" ht="15" customHeight="1">
      <c r="B8" s="327">
        <f>B7+1</f>
        <v>2</v>
      </c>
      <c r="C8" s="333"/>
      <c r="D8" s="313"/>
      <c r="E8" s="313"/>
      <c r="F8" s="313"/>
      <c r="G8" s="313"/>
      <c r="H8" s="313"/>
      <c r="I8" s="313"/>
      <c r="J8" s="313"/>
      <c r="K8" s="313"/>
      <c r="L8" s="313"/>
      <c r="M8" s="318"/>
      <c r="N8" s="317"/>
      <c r="O8" s="313"/>
      <c r="P8" s="313"/>
      <c r="Q8" s="313"/>
      <c r="R8" s="313"/>
      <c r="S8" s="317"/>
      <c r="T8" s="313"/>
      <c r="U8" s="318"/>
      <c r="V8" s="318"/>
      <c r="W8" s="318"/>
      <c r="X8" s="318"/>
      <c r="Y8" s="319"/>
      <c r="Z8" s="319"/>
      <c r="AA8" s="318"/>
      <c r="AB8" s="318"/>
      <c r="AC8" s="318"/>
      <c r="AD8" s="318"/>
      <c r="AE8" s="318"/>
      <c r="AF8" s="318"/>
      <c r="AG8" s="318"/>
      <c r="AH8" s="318"/>
      <c r="AI8" s="320"/>
    </row>
    <row r="9" spans="2:35" ht="15" customHeight="1">
      <c r="B9" s="327">
        <f aca="true" t="shared" si="0" ref="B9:B12">B8+1</f>
        <v>3</v>
      </c>
      <c r="C9" s="333"/>
      <c r="D9" s="313"/>
      <c r="E9" s="313"/>
      <c r="F9" s="313"/>
      <c r="G9" s="313"/>
      <c r="H9" s="313"/>
      <c r="I9" s="313"/>
      <c r="J9" s="313"/>
      <c r="K9" s="313"/>
      <c r="L9" s="313"/>
      <c r="M9" s="318"/>
      <c r="N9" s="317"/>
      <c r="O9" s="313"/>
      <c r="P9" s="313"/>
      <c r="Q9" s="313"/>
      <c r="R9" s="313"/>
      <c r="S9" s="321"/>
      <c r="T9" s="313"/>
      <c r="U9" s="318"/>
      <c r="V9" s="318"/>
      <c r="W9" s="318"/>
      <c r="X9" s="318"/>
      <c r="Y9" s="319"/>
      <c r="Z9" s="319"/>
      <c r="AA9" s="318"/>
      <c r="AB9" s="318"/>
      <c r="AC9" s="318"/>
      <c r="AD9" s="318"/>
      <c r="AE9" s="318"/>
      <c r="AF9" s="318"/>
      <c r="AG9" s="318"/>
      <c r="AH9" s="318"/>
      <c r="AI9" s="320"/>
    </row>
    <row r="10" spans="2:35" ht="15" customHeight="1">
      <c r="B10" s="327">
        <f t="shared" si="0"/>
        <v>4</v>
      </c>
      <c r="C10" s="333"/>
      <c r="D10" s="313"/>
      <c r="E10" s="313"/>
      <c r="F10" s="313"/>
      <c r="G10" s="313"/>
      <c r="H10" s="313"/>
      <c r="I10" s="313"/>
      <c r="J10" s="313"/>
      <c r="K10" s="313"/>
      <c r="L10" s="313"/>
      <c r="M10" s="318"/>
      <c r="N10" s="317"/>
      <c r="O10" s="313"/>
      <c r="P10" s="313"/>
      <c r="Q10" s="313"/>
      <c r="R10" s="313"/>
      <c r="S10" s="317"/>
      <c r="T10" s="313"/>
      <c r="U10" s="318"/>
      <c r="V10" s="318"/>
      <c r="W10" s="318"/>
      <c r="X10" s="318"/>
      <c r="Y10" s="319"/>
      <c r="Z10" s="319"/>
      <c r="AA10" s="318"/>
      <c r="AB10" s="318"/>
      <c r="AC10" s="318"/>
      <c r="AD10" s="318"/>
      <c r="AE10" s="318"/>
      <c r="AF10" s="318"/>
      <c r="AG10" s="318"/>
      <c r="AH10" s="318"/>
      <c r="AI10" s="320"/>
    </row>
    <row r="11" spans="2:35" ht="15" customHeight="1">
      <c r="B11" s="327">
        <f t="shared" si="0"/>
        <v>5</v>
      </c>
      <c r="C11" s="333"/>
      <c r="D11" s="313"/>
      <c r="E11" s="313"/>
      <c r="F11" s="313"/>
      <c r="G11" s="313"/>
      <c r="H11" s="313"/>
      <c r="I11" s="313"/>
      <c r="J11" s="313"/>
      <c r="K11" s="313"/>
      <c r="L11" s="313"/>
      <c r="M11" s="318"/>
      <c r="N11" s="317"/>
      <c r="O11" s="313"/>
      <c r="P11" s="313"/>
      <c r="Q11" s="313"/>
      <c r="R11" s="313"/>
      <c r="S11" s="317"/>
      <c r="T11" s="313"/>
      <c r="U11" s="318"/>
      <c r="V11" s="318"/>
      <c r="W11" s="318"/>
      <c r="X11" s="318"/>
      <c r="Y11" s="319"/>
      <c r="Z11" s="319"/>
      <c r="AA11" s="318"/>
      <c r="AB11" s="318"/>
      <c r="AC11" s="318"/>
      <c r="AD11" s="318"/>
      <c r="AE11" s="318"/>
      <c r="AF11" s="318"/>
      <c r="AG11" s="318"/>
      <c r="AH11" s="318"/>
      <c r="AI11" s="320"/>
    </row>
    <row r="12" spans="2:35" ht="15" customHeight="1">
      <c r="B12" s="328">
        <f t="shared" si="0"/>
        <v>6</v>
      </c>
      <c r="C12" s="334"/>
      <c r="D12" s="322"/>
      <c r="E12" s="322"/>
      <c r="F12" s="322"/>
      <c r="G12" s="322"/>
      <c r="H12" s="322"/>
      <c r="I12" s="322"/>
      <c r="J12" s="313"/>
      <c r="K12" s="322"/>
      <c r="L12" s="322"/>
      <c r="M12" s="323"/>
      <c r="N12" s="324"/>
      <c r="O12" s="313"/>
      <c r="P12" s="313"/>
      <c r="Q12" s="313"/>
      <c r="R12" s="313"/>
      <c r="S12" s="324"/>
      <c r="T12" s="322"/>
      <c r="U12" s="323"/>
      <c r="V12" s="323"/>
      <c r="W12" s="323"/>
      <c r="X12" s="323"/>
      <c r="Y12" s="325"/>
      <c r="Z12" s="325"/>
      <c r="AA12" s="323"/>
      <c r="AB12" s="323"/>
      <c r="AC12" s="323"/>
      <c r="AD12" s="323"/>
      <c r="AE12" s="323"/>
      <c r="AF12" s="323"/>
      <c r="AG12" s="323"/>
      <c r="AH12" s="323"/>
      <c r="AI12" s="326"/>
    </row>
    <row r="13" spans="2:35" ht="15" customHeight="1">
      <c r="B13" s="327">
        <f aca="true" t="shared" si="1" ref="B13:B21">B12+1</f>
        <v>7</v>
      </c>
      <c r="C13" s="333"/>
      <c r="D13" s="313"/>
      <c r="E13" s="313"/>
      <c r="F13" s="313"/>
      <c r="G13" s="313"/>
      <c r="H13" s="313"/>
      <c r="I13" s="313"/>
      <c r="J13" s="313"/>
      <c r="K13" s="313"/>
      <c r="L13" s="313"/>
      <c r="M13" s="318"/>
      <c r="N13" s="317"/>
      <c r="O13" s="313"/>
      <c r="P13" s="313"/>
      <c r="Q13" s="313"/>
      <c r="R13" s="313"/>
      <c r="S13" s="317"/>
      <c r="T13" s="313"/>
      <c r="U13" s="318"/>
      <c r="V13" s="318"/>
      <c r="W13" s="318"/>
      <c r="X13" s="318"/>
      <c r="Y13" s="319"/>
      <c r="Z13" s="319"/>
      <c r="AA13" s="318"/>
      <c r="AB13" s="318"/>
      <c r="AC13" s="318"/>
      <c r="AD13" s="318"/>
      <c r="AE13" s="318"/>
      <c r="AF13" s="318"/>
      <c r="AG13" s="318"/>
      <c r="AH13" s="318"/>
      <c r="AI13" s="320"/>
    </row>
    <row r="14" spans="2:35" ht="15" customHeight="1">
      <c r="B14" s="327">
        <f t="shared" si="1"/>
        <v>8</v>
      </c>
      <c r="C14" s="333"/>
      <c r="D14" s="313"/>
      <c r="E14" s="313"/>
      <c r="F14" s="313"/>
      <c r="G14" s="313"/>
      <c r="H14" s="313"/>
      <c r="I14" s="313"/>
      <c r="J14" s="313"/>
      <c r="K14" s="313"/>
      <c r="L14" s="313"/>
      <c r="M14" s="318"/>
      <c r="N14" s="317"/>
      <c r="O14" s="313"/>
      <c r="P14" s="313"/>
      <c r="Q14" s="313"/>
      <c r="R14" s="313"/>
      <c r="S14" s="317"/>
      <c r="T14" s="313"/>
      <c r="U14" s="318"/>
      <c r="V14" s="318"/>
      <c r="W14" s="318"/>
      <c r="X14" s="318"/>
      <c r="Y14" s="319"/>
      <c r="Z14" s="319"/>
      <c r="AA14" s="318"/>
      <c r="AB14" s="318"/>
      <c r="AC14" s="318"/>
      <c r="AD14" s="318"/>
      <c r="AE14" s="318"/>
      <c r="AF14" s="318"/>
      <c r="AG14" s="318"/>
      <c r="AH14" s="318"/>
      <c r="AI14" s="320"/>
    </row>
    <row r="15" spans="2:35" ht="15" customHeight="1">
      <c r="B15" s="327">
        <f t="shared" si="1"/>
        <v>9</v>
      </c>
      <c r="C15" s="333"/>
      <c r="D15" s="313"/>
      <c r="E15" s="313"/>
      <c r="F15" s="313"/>
      <c r="G15" s="313"/>
      <c r="H15" s="313"/>
      <c r="I15" s="313"/>
      <c r="J15" s="313"/>
      <c r="K15" s="313"/>
      <c r="L15" s="313"/>
      <c r="M15" s="318"/>
      <c r="N15" s="317"/>
      <c r="O15" s="313"/>
      <c r="P15" s="313"/>
      <c r="Q15" s="313"/>
      <c r="R15" s="313"/>
      <c r="S15" s="317"/>
      <c r="T15" s="313"/>
      <c r="U15" s="318"/>
      <c r="V15" s="318"/>
      <c r="W15" s="318"/>
      <c r="X15" s="318"/>
      <c r="Y15" s="319"/>
      <c r="Z15" s="319"/>
      <c r="AA15" s="318"/>
      <c r="AB15" s="318"/>
      <c r="AC15" s="318"/>
      <c r="AD15" s="318"/>
      <c r="AE15" s="318"/>
      <c r="AF15" s="318"/>
      <c r="AG15" s="318"/>
      <c r="AH15" s="318"/>
      <c r="AI15" s="320"/>
    </row>
    <row r="16" spans="2:35" ht="15" customHeight="1">
      <c r="B16" s="327">
        <f t="shared" si="1"/>
        <v>10</v>
      </c>
      <c r="C16" s="333"/>
      <c r="D16" s="313"/>
      <c r="E16" s="313"/>
      <c r="F16" s="313"/>
      <c r="G16" s="313"/>
      <c r="H16" s="313"/>
      <c r="I16" s="313"/>
      <c r="J16" s="313"/>
      <c r="K16" s="313"/>
      <c r="L16" s="313"/>
      <c r="M16" s="318"/>
      <c r="N16" s="317"/>
      <c r="O16" s="313"/>
      <c r="P16" s="313"/>
      <c r="Q16" s="313"/>
      <c r="R16" s="313"/>
      <c r="S16" s="317"/>
      <c r="T16" s="313"/>
      <c r="U16" s="318"/>
      <c r="V16" s="318"/>
      <c r="W16" s="318"/>
      <c r="X16" s="318"/>
      <c r="Y16" s="319"/>
      <c r="Z16" s="319"/>
      <c r="AA16" s="318"/>
      <c r="AB16" s="318"/>
      <c r="AC16" s="318"/>
      <c r="AD16" s="318"/>
      <c r="AE16" s="318"/>
      <c r="AF16" s="318"/>
      <c r="AG16" s="318"/>
      <c r="AH16" s="318"/>
      <c r="AI16" s="320"/>
    </row>
    <row r="17" spans="2:35" ht="15" customHeight="1">
      <c r="B17" s="327">
        <f t="shared" si="1"/>
        <v>11</v>
      </c>
      <c r="C17" s="333"/>
      <c r="D17" s="313"/>
      <c r="E17" s="313"/>
      <c r="F17" s="313"/>
      <c r="G17" s="313"/>
      <c r="H17" s="313"/>
      <c r="I17" s="313"/>
      <c r="J17" s="313"/>
      <c r="K17" s="313"/>
      <c r="L17" s="313"/>
      <c r="M17" s="318"/>
      <c r="N17" s="317"/>
      <c r="O17" s="313"/>
      <c r="P17" s="313"/>
      <c r="Q17" s="313"/>
      <c r="R17" s="313"/>
      <c r="S17" s="317"/>
      <c r="T17" s="313"/>
      <c r="U17" s="318"/>
      <c r="V17" s="318"/>
      <c r="W17" s="318"/>
      <c r="X17" s="318"/>
      <c r="Y17" s="319"/>
      <c r="Z17" s="319"/>
      <c r="AA17" s="318"/>
      <c r="AB17" s="318"/>
      <c r="AC17" s="318"/>
      <c r="AD17" s="318"/>
      <c r="AE17" s="318"/>
      <c r="AF17" s="318"/>
      <c r="AG17" s="318"/>
      <c r="AH17" s="318"/>
      <c r="AI17" s="320"/>
    </row>
    <row r="18" spans="2:35" ht="15" customHeight="1">
      <c r="B18" s="327">
        <f t="shared" si="1"/>
        <v>12</v>
      </c>
      <c r="C18" s="333"/>
      <c r="D18" s="313"/>
      <c r="E18" s="313"/>
      <c r="F18" s="313"/>
      <c r="G18" s="313"/>
      <c r="H18" s="313"/>
      <c r="I18" s="313"/>
      <c r="J18" s="313"/>
      <c r="K18" s="313"/>
      <c r="L18" s="313"/>
      <c r="M18" s="318"/>
      <c r="N18" s="317"/>
      <c r="O18" s="313"/>
      <c r="P18" s="313"/>
      <c r="Q18" s="313"/>
      <c r="R18" s="313"/>
      <c r="S18" s="317"/>
      <c r="T18" s="313"/>
      <c r="U18" s="318"/>
      <c r="V18" s="318"/>
      <c r="W18" s="318"/>
      <c r="X18" s="318"/>
      <c r="Y18" s="319"/>
      <c r="Z18" s="319"/>
      <c r="AA18" s="318"/>
      <c r="AB18" s="318"/>
      <c r="AC18" s="318"/>
      <c r="AD18" s="318"/>
      <c r="AE18" s="318"/>
      <c r="AF18" s="318"/>
      <c r="AG18" s="318"/>
      <c r="AH18" s="318"/>
      <c r="AI18" s="320"/>
    </row>
    <row r="19" spans="2:35" ht="12.75">
      <c r="B19" s="327">
        <f t="shared" si="1"/>
        <v>13</v>
      </c>
      <c r="C19" s="333"/>
      <c r="D19" s="313"/>
      <c r="E19" s="313"/>
      <c r="F19" s="313"/>
      <c r="G19" s="313"/>
      <c r="H19" s="313"/>
      <c r="I19" s="313"/>
      <c r="J19" s="313"/>
      <c r="K19" s="313"/>
      <c r="L19" s="313"/>
      <c r="M19" s="318"/>
      <c r="N19" s="317"/>
      <c r="O19" s="313"/>
      <c r="P19" s="313"/>
      <c r="Q19" s="313"/>
      <c r="R19" s="313"/>
      <c r="S19" s="317"/>
      <c r="T19" s="313"/>
      <c r="U19" s="318"/>
      <c r="V19" s="318"/>
      <c r="W19" s="318"/>
      <c r="X19" s="318"/>
      <c r="Y19" s="319"/>
      <c r="Z19" s="319"/>
      <c r="AA19" s="318"/>
      <c r="AB19" s="318"/>
      <c r="AC19" s="318"/>
      <c r="AD19" s="318"/>
      <c r="AE19" s="318"/>
      <c r="AF19" s="318"/>
      <c r="AG19" s="318"/>
      <c r="AH19" s="318"/>
      <c r="AI19" s="320"/>
    </row>
    <row r="20" spans="2:35" ht="12.75">
      <c r="B20" s="327">
        <f t="shared" si="1"/>
        <v>14</v>
      </c>
      <c r="C20" s="333"/>
      <c r="D20" s="313"/>
      <c r="E20" s="313"/>
      <c r="F20" s="313"/>
      <c r="G20" s="313"/>
      <c r="H20" s="313"/>
      <c r="I20" s="313"/>
      <c r="J20" s="313"/>
      <c r="K20" s="313"/>
      <c r="L20" s="313"/>
      <c r="M20" s="318"/>
      <c r="N20" s="317"/>
      <c r="O20" s="313"/>
      <c r="P20" s="313"/>
      <c r="Q20" s="313"/>
      <c r="R20" s="313"/>
      <c r="S20" s="317"/>
      <c r="T20" s="313"/>
      <c r="U20" s="318"/>
      <c r="V20" s="318"/>
      <c r="W20" s="318"/>
      <c r="X20" s="318"/>
      <c r="Y20" s="319"/>
      <c r="Z20" s="319"/>
      <c r="AA20" s="318"/>
      <c r="AB20" s="318"/>
      <c r="AC20" s="318"/>
      <c r="AD20" s="318"/>
      <c r="AE20" s="318"/>
      <c r="AF20" s="318"/>
      <c r="AG20" s="318"/>
      <c r="AH20" s="318"/>
      <c r="AI20" s="320"/>
    </row>
    <row r="21" spans="2:35" ht="12.75">
      <c r="B21" s="327">
        <f t="shared" si="1"/>
        <v>15</v>
      </c>
      <c r="C21" s="333"/>
      <c r="D21" s="313"/>
      <c r="E21" s="313"/>
      <c r="F21" s="313"/>
      <c r="G21" s="313"/>
      <c r="H21" s="313"/>
      <c r="I21" s="313"/>
      <c r="J21" s="313"/>
      <c r="K21" s="313"/>
      <c r="L21" s="313"/>
      <c r="M21" s="318"/>
      <c r="N21" s="317"/>
      <c r="O21" s="313"/>
      <c r="P21" s="313"/>
      <c r="Q21" s="313"/>
      <c r="R21" s="313"/>
      <c r="S21" s="317"/>
      <c r="T21" s="313"/>
      <c r="U21" s="318"/>
      <c r="V21" s="318"/>
      <c r="W21" s="318"/>
      <c r="X21" s="318"/>
      <c r="Y21" s="319"/>
      <c r="Z21" s="319"/>
      <c r="AA21" s="318"/>
      <c r="AB21" s="318"/>
      <c r="AC21" s="318"/>
      <c r="AD21" s="318"/>
      <c r="AE21" s="318"/>
      <c r="AF21" s="318"/>
      <c r="AG21" s="318"/>
      <c r="AH21" s="318"/>
      <c r="AI21" s="320"/>
    </row>
    <row r="22" spans="2:35" ht="12.75">
      <c r="B22" s="303"/>
      <c r="C22" s="303"/>
      <c r="D22" s="303"/>
      <c r="E22" s="303"/>
      <c r="F22" s="303"/>
      <c r="G22" s="303"/>
      <c r="H22" s="303"/>
      <c r="I22" s="303"/>
      <c r="J22" s="303"/>
      <c r="K22" s="303"/>
      <c r="L22" s="303"/>
      <c r="M22" s="307"/>
      <c r="N22" s="308"/>
      <c r="O22" s="303"/>
      <c r="P22" s="303"/>
      <c r="Q22" s="303"/>
      <c r="R22" s="303"/>
      <c r="S22" s="308"/>
      <c r="T22" s="303"/>
      <c r="U22" s="307"/>
      <c r="V22" s="307"/>
      <c r="W22" s="307"/>
      <c r="X22" s="307"/>
      <c r="Y22" s="307"/>
      <c r="Z22" s="309"/>
      <c r="AA22" s="307"/>
      <c r="AB22" s="307"/>
      <c r="AC22" s="307"/>
      <c r="AD22" s="307"/>
      <c r="AE22" s="307"/>
      <c r="AF22" s="307"/>
      <c r="AG22" s="307"/>
      <c r="AH22" s="307"/>
      <c r="AI22" s="307"/>
    </row>
    <row r="23" spans="2:35" ht="12.75">
      <c r="B23" s="303"/>
      <c r="C23" s="303"/>
      <c r="L23" s="303"/>
      <c r="M23" s="307"/>
      <c r="N23" s="308"/>
      <c r="O23" s="303"/>
      <c r="P23" s="303"/>
      <c r="Q23" s="303"/>
      <c r="R23" s="303"/>
      <c r="S23" s="308"/>
      <c r="T23" s="303"/>
      <c r="U23" s="307"/>
      <c r="V23" s="307"/>
      <c r="W23" s="307"/>
      <c r="X23" s="307"/>
      <c r="Y23" s="307"/>
      <c r="Z23" s="309"/>
      <c r="AA23" s="307"/>
      <c r="AB23" s="307"/>
      <c r="AC23" s="307"/>
      <c r="AD23" s="307"/>
      <c r="AE23" s="307"/>
      <c r="AF23" s="307"/>
      <c r="AG23" s="307"/>
      <c r="AH23" s="307"/>
      <c r="AI23" s="307"/>
    </row>
    <row r="24" spans="2:35" ht="12.75">
      <c r="B24" s="297" t="s">
        <v>238</v>
      </c>
      <c r="C24" s="294"/>
      <c r="D24" s="295"/>
      <c r="E24" s="292"/>
      <c r="F24" s="292"/>
      <c r="G24" s="292"/>
      <c r="H24" s="292"/>
      <c r="I24" s="292"/>
      <c r="L24" s="303"/>
      <c r="M24" s="307"/>
      <c r="N24" s="308"/>
      <c r="O24" s="303"/>
      <c r="P24" s="303"/>
      <c r="Q24" s="303"/>
      <c r="R24" s="303"/>
      <c r="S24" s="308"/>
      <c r="T24" s="303"/>
      <c r="U24" s="307"/>
      <c r="V24" s="307"/>
      <c r="W24" s="307"/>
      <c r="X24" s="307"/>
      <c r="Y24" s="307"/>
      <c r="Z24" s="309"/>
      <c r="AA24" s="307"/>
      <c r="AB24" s="307"/>
      <c r="AC24" s="307"/>
      <c r="AD24" s="307"/>
      <c r="AE24" s="307"/>
      <c r="AF24" s="307"/>
      <c r="AG24" s="307"/>
      <c r="AH24" s="307"/>
      <c r="AI24" s="307"/>
    </row>
    <row r="25" spans="2:35" ht="12.75">
      <c r="B25" s="385" t="s">
        <v>241</v>
      </c>
      <c r="C25" s="386"/>
      <c r="D25" s="387"/>
      <c r="E25" s="292"/>
      <c r="F25" s="292"/>
      <c r="G25" s="292"/>
      <c r="H25" s="292"/>
      <c r="I25" s="292"/>
      <c r="U25" s="305"/>
      <c r="V25" s="305"/>
      <c r="W25" s="305"/>
      <c r="X25" s="305"/>
      <c r="Y25" s="305"/>
      <c r="Z25" s="305"/>
      <c r="AA25" s="305"/>
      <c r="AB25" s="305"/>
      <c r="AC25" s="305"/>
      <c r="AD25" s="305"/>
      <c r="AE25" s="305"/>
      <c r="AF25" s="305"/>
      <c r="AG25" s="305"/>
      <c r="AH25" s="305"/>
      <c r="AI25" s="305"/>
    </row>
    <row r="26" spans="2:35" ht="28.5" customHeight="1">
      <c r="B26" s="385" t="s">
        <v>285</v>
      </c>
      <c r="C26" s="386"/>
      <c r="D26" s="387"/>
      <c r="E26" s="292"/>
      <c r="F26" s="292"/>
      <c r="G26" s="292"/>
      <c r="H26" s="292"/>
      <c r="I26" s="292"/>
      <c r="U26" s="305"/>
      <c r="V26" s="305"/>
      <c r="W26" s="305"/>
      <c r="X26" s="305"/>
      <c r="Y26" s="305"/>
      <c r="Z26" s="305"/>
      <c r="AA26" s="305"/>
      <c r="AB26" s="305"/>
      <c r="AC26" s="305"/>
      <c r="AD26" s="305"/>
      <c r="AE26" s="305"/>
      <c r="AF26" s="305"/>
      <c r="AG26" s="305"/>
      <c r="AH26" s="305"/>
      <c r="AI26" s="305"/>
    </row>
    <row r="27" spans="2:35" ht="41.25" customHeight="1">
      <c r="B27" s="385" t="s">
        <v>286</v>
      </c>
      <c r="C27" s="386"/>
      <c r="D27" s="387"/>
      <c r="E27" s="292"/>
      <c r="F27" s="292"/>
      <c r="G27" s="292"/>
      <c r="H27" s="292"/>
      <c r="I27" s="292"/>
      <c r="U27" s="305"/>
      <c r="V27" s="305"/>
      <c r="W27" s="305"/>
      <c r="X27" s="305"/>
      <c r="Y27" s="305"/>
      <c r="Z27" s="305"/>
      <c r="AA27" s="305"/>
      <c r="AB27" s="305"/>
      <c r="AC27" s="305"/>
      <c r="AD27" s="305"/>
      <c r="AE27" s="305"/>
      <c r="AF27" s="305"/>
      <c r="AG27" s="305"/>
      <c r="AH27" s="305"/>
      <c r="AI27" s="305"/>
    </row>
    <row r="28" spans="2:35" ht="12.75">
      <c r="B28" s="296" t="s">
        <v>242</v>
      </c>
      <c r="C28" s="298"/>
      <c r="D28" s="312"/>
      <c r="E28" s="292"/>
      <c r="F28" s="292"/>
      <c r="G28" s="292"/>
      <c r="H28" s="292"/>
      <c r="I28" s="292"/>
      <c r="M28" s="292"/>
      <c r="N28" s="292"/>
      <c r="O28" s="292"/>
      <c r="P28" s="292"/>
      <c r="Q28" s="292"/>
      <c r="R28" s="292"/>
      <c r="S28" s="292"/>
      <c r="T28" s="292"/>
      <c r="U28" s="306"/>
      <c r="V28" s="306"/>
      <c r="W28" s="306"/>
      <c r="X28" s="306"/>
      <c r="Y28" s="306"/>
      <c r="Z28" s="305"/>
      <c r="AA28" s="305"/>
      <c r="AB28" s="305"/>
      <c r="AC28" s="305"/>
      <c r="AD28" s="305"/>
      <c r="AE28" s="305"/>
      <c r="AF28" s="305"/>
      <c r="AG28" s="305"/>
      <c r="AH28" s="305"/>
      <c r="AI28" s="305"/>
    </row>
    <row r="29" spans="2:35" ht="12.75">
      <c r="B29" s="303"/>
      <c r="C29" s="292"/>
      <c r="D29" s="292"/>
      <c r="E29" s="292"/>
      <c r="F29" s="292"/>
      <c r="G29" s="292"/>
      <c r="H29" s="292"/>
      <c r="I29" s="292"/>
      <c r="M29" s="292"/>
      <c r="N29" s="292"/>
      <c r="O29" s="292"/>
      <c r="P29" s="292"/>
      <c r="Q29" s="292"/>
      <c r="R29" s="292"/>
      <c r="S29" s="292"/>
      <c r="T29" s="292"/>
      <c r="U29" s="306"/>
      <c r="V29" s="306"/>
      <c r="W29" s="306"/>
      <c r="X29" s="306"/>
      <c r="Y29" s="306"/>
      <c r="Z29" s="305"/>
      <c r="AA29" s="305"/>
      <c r="AB29" s="305"/>
      <c r="AC29" s="305"/>
      <c r="AD29" s="305"/>
      <c r="AE29" s="305"/>
      <c r="AF29" s="305"/>
      <c r="AG29" s="305"/>
      <c r="AH29" s="305"/>
      <c r="AI29" s="305"/>
    </row>
    <row r="30" spans="2:25" ht="12.75">
      <c r="B30" s="303"/>
      <c r="M30" s="292"/>
      <c r="N30" s="292"/>
      <c r="O30" s="292"/>
      <c r="P30" s="292"/>
      <c r="Q30" s="292"/>
      <c r="R30" s="292"/>
      <c r="S30" s="292"/>
      <c r="T30" s="292"/>
      <c r="U30" s="292"/>
      <c r="V30" s="292"/>
      <c r="W30" s="292"/>
      <c r="X30" s="292"/>
      <c r="Y30" s="292"/>
    </row>
    <row r="31" spans="13:25" ht="12.75">
      <c r="M31" s="292"/>
      <c r="N31" s="292"/>
      <c r="O31" s="292"/>
      <c r="P31" s="292"/>
      <c r="Q31" s="292"/>
      <c r="R31" s="292"/>
      <c r="S31" s="292"/>
      <c r="T31" s="292"/>
      <c r="U31" s="292"/>
      <c r="V31" s="292"/>
      <c r="W31" s="292"/>
      <c r="X31" s="292"/>
      <c r="Y31" s="292"/>
    </row>
    <row r="32" spans="13:25" ht="12.75">
      <c r="M32" s="292"/>
      <c r="N32" s="292"/>
      <c r="O32" s="292"/>
      <c r="P32" s="292"/>
      <c r="Q32" s="292"/>
      <c r="R32" s="292"/>
      <c r="S32" s="292"/>
      <c r="T32" s="292"/>
      <c r="U32" s="292"/>
      <c r="V32" s="292"/>
      <c r="W32" s="292"/>
      <c r="X32" s="292"/>
      <c r="Y32" s="292"/>
    </row>
    <row r="33" spans="13:25" ht="12.75">
      <c r="M33" s="292"/>
      <c r="N33" s="292"/>
      <c r="O33" s="292"/>
      <c r="P33" s="292"/>
      <c r="Q33" s="292"/>
      <c r="R33" s="292"/>
      <c r="S33" s="292"/>
      <c r="T33" s="292"/>
      <c r="U33" s="292"/>
      <c r="V33" s="292"/>
      <c r="W33" s="292"/>
      <c r="X33" s="292"/>
      <c r="Y33" s="292"/>
    </row>
    <row r="34" spans="13:25" ht="12.75">
      <c r="M34" s="292"/>
      <c r="N34" s="292"/>
      <c r="O34" s="292"/>
      <c r="P34" s="292"/>
      <c r="Q34" s="292"/>
      <c r="R34" s="292"/>
      <c r="S34" s="292"/>
      <c r="T34" s="292"/>
      <c r="U34" s="292"/>
      <c r="V34" s="292"/>
      <c r="W34" s="292"/>
      <c r="X34" s="292"/>
      <c r="Y34" s="292"/>
    </row>
    <row r="35" spans="13:25" ht="12.75">
      <c r="M35" s="292"/>
      <c r="N35" s="292"/>
      <c r="O35" s="292"/>
      <c r="P35" s="292"/>
      <c r="Q35" s="292"/>
      <c r="R35" s="292"/>
      <c r="S35" s="292"/>
      <c r="T35" s="292"/>
      <c r="U35" s="292"/>
      <c r="V35" s="292"/>
      <c r="W35" s="292"/>
      <c r="X35" s="292"/>
      <c r="Y35" s="292"/>
    </row>
    <row r="36" spans="13:25" ht="12.75">
      <c r="M36" s="292"/>
      <c r="N36" s="292"/>
      <c r="O36" s="292"/>
      <c r="P36" s="292"/>
      <c r="Q36" s="292"/>
      <c r="R36" s="292"/>
      <c r="S36" s="292"/>
      <c r="T36" s="292"/>
      <c r="U36" s="292"/>
      <c r="V36" s="292"/>
      <c r="W36" s="292"/>
      <c r="X36" s="292"/>
      <c r="Y36" s="292"/>
    </row>
    <row r="37" spans="13:25" ht="12.75">
      <c r="M37" s="292"/>
      <c r="N37" s="292"/>
      <c r="O37" s="292"/>
      <c r="P37" s="292"/>
      <c r="Q37" s="292"/>
      <c r="R37" s="292"/>
      <c r="S37" s="292"/>
      <c r="T37" s="292"/>
      <c r="U37" s="292"/>
      <c r="V37" s="292"/>
      <c r="W37" s="292"/>
      <c r="X37" s="292"/>
      <c r="Y37" s="292"/>
    </row>
    <row r="38" spans="13:25" ht="12.75">
      <c r="M38" s="292"/>
      <c r="N38" s="292"/>
      <c r="O38" s="292"/>
      <c r="P38" s="292"/>
      <c r="Q38" s="292"/>
      <c r="R38" s="292"/>
      <c r="S38" s="292"/>
      <c r="T38" s="292"/>
      <c r="U38" s="292"/>
      <c r="V38" s="292"/>
      <c r="W38" s="292"/>
      <c r="X38" s="292"/>
      <c r="Y38" s="292"/>
    </row>
    <row r="39" spans="13:25" ht="12.75">
      <c r="M39" s="292"/>
      <c r="N39" s="292"/>
      <c r="O39" s="292"/>
      <c r="P39" s="292"/>
      <c r="Q39" s="292"/>
      <c r="R39" s="292"/>
      <c r="S39" s="292"/>
      <c r="T39" s="292"/>
      <c r="U39" s="292"/>
      <c r="V39" s="292"/>
      <c r="W39" s="292"/>
      <c r="X39" s="292"/>
      <c r="Y39" s="292"/>
    </row>
    <row r="40" spans="13:25" ht="12.75">
      <c r="M40" s="292"/>
      <c r="N40" s="292"/>
      <c r="O40" s="292"/>
      <c r="P40" s="292"/>
      <c r="Q40" s="292"/>
      <c r="R40" s="292"/>
      <c r="S40" s="292"/>
      <c r="T40" s="292"/>
      <c r="U40" s="292"/>
      <c r="V40" s="292"/>
      <c r="W40" s="292"/>
      <c r="X40" s="292"/>
      <c r="Y40" s="292"/>
    </row>
    <row r="41" spans="13:25" ht="12.75">
      <c r="M41" s="292"/>
      <c r="N41" s="292"/>
      <c r="O41" s="292"/>
      <c r="P41" s="292"/>
      <c r="Q41" s="292"/>
      <c r="R41" s="292"/>
      <c r="S41" s="292"/>
      <c r="T41" s="292"/>
      <c r="U41" s="292"/>
      <c r="V41" s="292"/>
      <c r="W41" s="292"/>
      <c r="X41" s="292"/>
      <c r="Y41" s="292"/>
    </row>
  </sheetData>
  <sheetProtection selectLockedCells="1"/>
  <mergeCells count="10">
    <mergeCell ref="AG5:AI5"/>
    <mergeCell ref="R3:AD3"/>
    <mergeCell ref="N5:R5"/>
    <mergeCell ref="S5:AC5"/>
    <mergeCell ref="AD5:AF5"/>
    <mergeCell ref="C3:D3"/>
    <mergeCell ref="C5:M5"/>
    <mergeCell ref="B25:D25"/>
    <mergeCell ref="B26:D26"/>
    <mergeCell ref="B27:D27"/>
  </mergeCells>
  <dataValidations count="2">
    <dataValidation type="list" allowBlank="1" showInputMessage="1" showErrorMessage="1" sqref="D7:D21">
      <formula1>$D$4:$G$4</formula1>
    </dataValidation>
    <dataValidation type="list" allowBlank="1" showInputMessage="1" showErrorMessage="1" sqref="J7:J21 O7:R21">
      <formula1>$B$4:$C$4</formula1>
    </dataValidation>
  </dataValidations>
  <printOptions/>
  <pageMargins left="0.7086614173228347" right="0.7086614173228347" top="0.7874015748031497" bottom="0.7874015748031497" header="0.31496062992125984" footer="0.31496062992125984"/>
  <pageSetup fitToWidth="2" horizontalDpi="600" verticalDpi="600" orientation="landscape" paperSize="8" scale="45" r:id="rId3"/>
  <headerFooter>
    <oddHeader>&amp;L&amp;G</oddHeader>
  </headerFooter>
  <colBreaks count="1" manualBreakCount="1">
    <brk id="13" max="16383" man="1"/>
  </colBreaks>
  <legacyDrawingHF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f:fields xmlns:f="http://schemas.fabasoft.com/folio/2007/fields">
  <f:record ref="">
    <f:field ref="objname" par="" edit="true" text="ON 4_Template zu Art 19 CRR"/>
    <f:field ref="objsubject" par="" edit="true" text=""/>
    <f:field ref="objcreatedby" par="" text="Edlinger, Marlis, Mag., BA"/>
    <f:field ref="objcreatedat" par="" text="31.03.2015 07:33:41"/>
    <f:field ref="objchangedby" par="" text="Palkovitsch, Johann, MR Mag."/>
    <f:field ref="objmodifiedat" par="" text="19.11.2015 16:39:53"/>
    <f:field ref="doc_FSCFOLIO_1_1001_FieldDocumentNumber" par="" text=""/>
    <f:field ref="doc_FSCFOLIO_1_1001_FieldSubject" par="" edit="true" text=""/>
    <f:field ref="FSCFOLIO_1_1001_FieldCurrentUser" par="" text="Mag. (FH) Berthold Unterweger"/>
    <f:field ref="CCAPRECONFIG_15_1001_Objektname" par="" edit="true" text="ON 4_Template zu Art 19 CRR"/>
    <f:field ref="EIBPRECONFIG_1_1001_FieldEIBAttachments" par="" text=""/>
    <f:field ref="EIBPRECONFIG_1_1001_FieldEIBNextFiles" par="" text=""/>
    <f:field ref="EIBPRECONFIG_1_1001_FieldEIBPreviousFiles" par="" text=""/>
    <f:field ref="EIBPRECONFIG_1_1001_FieldEIBRelatedFiles" par="" text="FMA-KI23 5108/0023-SGB/2013&#10;FMA-KI29 1691/0018-DEZ/2014&#10;FMA-SG23 5000/0197-CSA/2014&#10;FMA-SG23 5000/0003-CSA/2014"/>
    <f:field ref="EIBPRECONFIG_1_1001_FieldEIBCompletedOrdinals" par="" text=""/>
    <f:field ref="EIBPRECONFIG_1_1001_FieldEIBOUAddr" par="" text="Praterstraße 23, A-1020 Wien"/>
    <f:field ref="EIBPRECONFIG_1_1001_FieldEIBRecipients" par="" text=""/>
    <f:field ref="EIBPRECONFIG_1_1001_FieldEIBSignatures" par="" text="Abzeichnen&#10;Abzeichnen&#10;Genehmigt&#10;Genehmigt"/>
    <f:field ref="EIBPRECONFIG_1_1001_FieldCCAAddrAbschriftsbemerkung" par="" text=""/>
    <f:field ref="EIBPRECONFIG_1_1001_FieldCCAAddrAdresse" par="" text=""/>
    <f:field ref="EIBPRECONFIG_1_1001_FieldCCAAddrPostalischeAdresse" par="" text=""/>
    <f:field ref="EIBPRECONFIG_1_1001_FieldCCAIncomingSubject" par="" text=""/>
    <f:field ref="EIBPRECONFIG_1_1001_FieldCCAPersonalSubjAddress" par="" text=""/>
    <f:field ref="EIBPRECONFIG_1_1001_FieldCCASubfileSubject" par="" text=""/>
    <f:field ref="EIBPRECONFIG_1_1001_FieldCCASubject" par="" text="Bankenaufsicht&#10;Prozess Nr. 60_Bewilligungsverfahren der FMA zur Ausnahme aus dem Konsolidierungskreis (&quot;De Minimis&quot;) gemäß Art 19 Abs 2 CRR"/>
    <f:field ref="EIBVFGH_15_1700_FieldPartPlaintiffList" par="" text=""/>
    <f:field ref="EIBVFGH_15_1700_FieldGoesOutToList" par="" text=""/>
  </f:record>
  <f:display par="" text="...">
    <f:field ref="EIBPRECONFIG_1_1001_FieldCCAAddrAbschriftsbemerkung" text="Abschriftsbemerkung"/>
    <f:field ref="EIBPRECONFIG_1_1001_FieldCCAAddrAdresse" text="Adresse"/>
    <f:field ref="EIBPRECONFIG_1_1001_FieldCCAPersonalSubjAddress" text="Adresse (Namenszahl)"/>
    <f:field ref="EIBPRECONFIG_1_1001_FieldEIBOUAddr" text="Adresse der OE"/>
    <f:field ref="FSCFOLIO_1_1001_FieldCurrentUser" text="Aktueller Benutzer"/>
    <f:field ref="objsubject" text="Anmerkungen"/>
    <f:field ref="EIBPRECONFIG_1_1001_FieldEIBAttachments" text="Beilagen"/>
    <f:field ref="EIBPRECONFIG_1_1001_FieldCCASubfileSubject" text="Betreff des Geschäftsstücks"/>
    <f:field ref="EIBPRECONFIG_1_1001_FieldEIBRelatedFiles" text="Bezugszahlen"/>
    <f:field ref="EIBPRECONFIG_1_1001_FieldEIBRecipients" text="Empfänger"/>
    <f:field ref="EIBVFGH_15_1700_FieldGoesOutToList" text="Ergeht an Liste"/>
    <f:field ref="objcreatedat" text="Erzeugt am/um"/>
    <f:field ref="objcreatedby" text="Erzeugt von"/>
    <f:field ref="EIBPRECONFIG_1_1001_FieldCCAIncomingSubject" text="EST-Betreff"/>
    <f:field ref="EIBPRECONFIG_1_1001_FieldCCASubject" text="Gegenstand"/>
    <f:field ref="objmodifiedat" text="Letzte Änderung am/um"/>
    <f:field ref="objchangedby" text="Letzte Änderung von"/>
    <f:field ref="EIBVFGH_15_1700_FieldPartPlaintiffList" text="Liste der Antragsteller"/>
    <f:field ref="EIBPRECONFIG_1_1001_FieldEIBCompletedOrdinals" text="Miterledigte Akten"/>
    <f:field ref="EIBPRECONFIG_1_1001_FieldEIBNextFiles" text="Nachzahlen"/>
    <f:field ref="objname" text="Name"/>
    <f:field ref="CCAPRECONFIG_15_1001_Objektname" text="Objektname"/>
    <f:field ref="EIBPRECONFIG_1_1001_FieldCCAAddrPostalischeAdresse" text="PostalischeAdresse"/>
    <f:field ref="EIBPRECONFIG_1_1001_FieldEIBSignatures" text="Unterschriften"/>
    <f:field ref="EIBPRECONFIG_1_1001_FieldEIBPreviousFiles" text="Vorzahlen"/>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Raiffeisen Zentralbank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 Bazon Brock</dc:creator>
  <cp:keywords/>
  <dc:description/>
  <cp:lastModifiedBy>Unterweger Berthold</cp:lastModifiedBy>
  <cp:lastPrinted>2015-11-02T13:27:54Z</cp:lastPrinted>
  <dcterms:created xsi:type="dcterms:W3CDTF">2010-12-17T14:27:31Z</dcterms:created>
  <dcterms:modified xsi:type="dcterms:W3CDTF">2015-11-20T12:34:40Z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-1402365624</vt:i4>
  </property>
  <property fmtid="{D5CDD505-2E9C-101B-9397-08002B2CF9AE}" pid="4" name="_EmailSubject">
    <vt:lpwstr>Templates und Infoblatt (Art. 113.6 CRR und Art. 19 CRR)  UND Ansprechpartner zum Versand</vt:lpwstr>
  </property>
  <property fmtid="{D5CDD505-2E9C-101B-9397-08002B2CF9AE}" pid="5" name="_AuthorEmail">
    <vt:lpwstr>anna.holzer@fma.gv.at</vt:lpwstr>
  </property>
  <property fmtid="{D5CDD505-2E9C-101B-9397-08002B2CF9AE}" pid="6" name="_AuthorEmailDisplayName">
    <vt:lpwstr>Holzer Anna</vt:lpwstr>
  </property>
  <property fmtid="{D5CDD505-2E9C-101B-9397-08002B2CF9AE}" pid="7" name="_ReviewingToolsShownOnce">
    <vt:lpwstr/>
  </property>
  <property fmtid="{D5CDD505-2E9C-101B-9397-08002B2CF9AE}" pid="8" name="FSC#EIBPRECONFIG@1.1001:EIBInternalApprovedAt">
    <vt:lpwstr/>
  </property>
  <property fmtid="{D5CDD505-2E9C-101B-9397-08002B2CF9AE}" pid="9" name="FSC#EIBPRECONFIG@1.1001:EIBInternalApprovedBy">
    <vt:lpwstr/>
  </property>
  <property fmtid="{D5CDD505-2E9C-101B-9397-08002B2CF9AE}" pid="10" name="FSC#EIBPRECONFIG@1.1001:EIBInternalApprovedByPostTitle">
    <vt:lpwstr/>
  </property>
  <property fmtid="{D5CDD505-2E9C-101B-9397-08002B2CF9AE}" pid="11" name="FSC#EIBPRECONFIG@1.1001:EIBSettlementApprovedBy">
    <vt:lpwstr/>
  </property>
  <property fmtid="{D5CDD505-2E9C-101B-9397-08002B2CF9AE}" pid="12" name="FSC#EIBPRECONFIG@1.1001:EIBSettlementApprovedByPostTitle">
    <vt:lpwstr/>
  </property>
  <property fmtid="{D5CDD505-2E9C-101B-9397-08002B2CF9AE}" pid="13" name="FSC#EIBPRECONFIG@1.1001:EIBApprovedAt">
    <vt:lpwstr>19.11.2015</vt:lpwstr>
  </property>
  <property fmtid="{D5CDD505-2E9C-101B-9397-08002B2CF9AE}" pid="14" name="FSC#EIBPRECONFIG@1.1001:EIBApprovedBy">
    <vt:lpwstr>Palkovitsch</vt:lpwstr>
  </property>
  <property fmtid="{D5CDD505-2E9C-101B-9397-08002B2CF9AE}" pid="15" name="FSC#EIBPRECONFIG@1.1001:EIBApprovedBySubst">
    <vt:lpwstr/>
  </property>
  <property fmtid="{D5CDD505-2E9C-101B-9397-08002B2CF9AE}" pid="16" name="FSC#EIBPRECONFIG@1.1001:EIBApprovedByTitle">
    <vt:lpwstr>MR Mag. Johann Palkovitsch</vt:lpwstr>
  </property>
  <property fmtid="{D5CDD505-2E9C-101B-9397-08002B2CF9AE}" pid="17" name="FSC#EIBPRECONFIG@1.1001:EIBApprovedByPostTitle">
    <vt:lpwstr/>
  </property>
  <property fmtid="{D5CDD505-2E9C-101B-9397-08002B2CF9AE}" pid="18" name="FSC#EIBPRECONFIG@1.1001:EIBDepartment">
    <vt:lpwstr>FMA - CSA (Horizontale Bankaufsichtsangelegenheiten)</vt:lpwstr>
  </property>
  <property fmtid="{D5CDD505-2E9C-101B-9397-08002B2CF9AE}" pid="19" name="FSC#EIBPRECONFIG@1.1001:EIBDispatchedBy">
    <vt:lpwstr/>
  </property>
  <property fmtid="{D5CDD505-2E9C-101B-9397-08002B2CF9AE}" pid="20" name="FSC#EIBPRECONFIG@1.1001:EIBDispatchedByPostTitle">
    <vt:lpwstr/>
  </property>
  <property fmtid="{D5CDD505-2E9C-101B-9397-08002B2CF9AE}" pid="21" name="FSC#EIBPRECONFIG@1.1001:ExtRefInc">
    <vt:lpwstr/>
  </property>
  <property fmtid="{D5CDD505-2E9C-101B-9397-08002B2CF9AE}" pid="22" name="FSC#EIBPRECONFIG@1.1001:IncomingAddrdate">
    <vt:lpwstr/>
  </property>
  <property fmtid="{D5CDD505-2E9C-101B-9397-08002B2CF9AE}" pid="23" name="FSC#EIBPRECONFIG@1.1001:IncomingDelivery">
    <vt:lpwstr/>
  </property>
  <property fmtid="{D5CDD505-2E9C-101B-9397-08002B2CF9AE}" pid="24" name="FSC#EIBPRECONFIG@1.1001:OwnerEmail">
    <vt:lpwstr>marlis.edlinger@fma.gv.at</vt:lpwstr>
  </property>
  <property fmtid="{D5CDD505-2E9C-101B-9397-08002B2CF9AE}" pid="25" name="FSC#EIBPRECONFIG@1.1001:OUEmail">
    <vt:lpwstr>fma@fma.gv.at</vt:lpwstr>
  </property>
  <property fmtid="{D5CDD505-2E9C-101B-9397-08002B2CF9AE}" pid="26" name="FSC#EIBPRECONFIG@1.1001:OwnerGender">
    <vt:lpwstr/>
  </property>
  <property fmtid="{D5CDD505-2E9C-101B-9397-08002B2CF9AE}" pid="27" name="FSC#EIBPRECONFIG@1.1001:Priority">
    <vt:lpwstr>Nein</vt:lpwstr>
  </property>
  <property fmtid="{D5CDD505-2E9C-101B-9397-08002B2CF9AE}" pid="28" name="FSC#EIBPRECONFIG@1.1001:PreviousFiles">
    <vt:lpwstr/>
  </property>
  <property fmtid="{D5CDD505-2E9C-101B-9397-08002B2CF9AE}" pid="29" name="FSC#EIBPRECONFIG@1.1001:NextFiles">
    <vt:lpwstr/>
  </property>
  <property fmtid="{D5CDD505-2E9C-101B-9397-08002B2CF9AE}" pid="30" name="FSC#EIBPRECONFIG@1.1001:RelatedFiles">
    <vt:lpwstr>FMA-KI23 5108/0023-SGB/2013
FMA-KI29 1691/0018-DEZ/2014
FMA-SG23 5000/0197-CSA/2014
FMA-SG23 5000/0003-CSA/2014</vt:lpwstr>
  </property>
  <property fmtid="{D5CDD505-2E9C-101B-9397-08002B2CF9AE}" pid="31" name="FSC#EIBPRECONFIG@1.1001:CompletedOrdinals">
    <vt:lpwstr/>
  </property>
  <property fmtid="{D5CDD505-2E9C-101B-9397-08002B2CF9AE}" pid="32" name="FSC#EIBPRECONFIG@1.1001:NrAttachments">
    <vt:lpwstr/>
  </property>
  <property fmtid="{D5CDD505-2E9C-101B-9397-08002B2CF9AE}" pid="33" name="FSC#EIBPRECONFIG@1.1001:Attachments">
    <vt:lpwstr/>
  </property>
  <property fmtid="{D5CDD505-2E9C-101B-9397-08002B2CF9AE}" pid="34" name="FSC#EIBPRECONFIG@1.1001:SubjectArea">
    <vt:lpwstr>Bankenaufsicht</vt:lpwstr>
  </property>
  <property fmtid="{D5CDD505-2E9C-101B-9397-08002B2CF9AE}" pid="35" name="FSC#EIBPRECONFIG@1.1001:Recipients">
    <vt:lpwstr/>
  </property>
  <property fmtid="{D5CDD505-2E9C-101B-9397-08002B2CF9AE}" pid="36" name="FSC#EIBPRECONFIG@1.1001:Classified">
    <vt:lpwstr/>
  </property>
  <property fmtid="{D5CDD505-2E9C-101B-9397-08002B2CF9AE}" pid="37" name="FSC#EIBPRECONFIG@1.1001:Deadline">
    <vt:lpwstr/>
  </property>
  <property fmtid="{D5CDD505-2E9C-101B-9397-08002B2CF9AE}" pid="38" name="FSC#EIBPRECONFIG@1.1001:SettlementSubj">
    <vt:lpwstr>FMA-SG23 5000/0092-CSA/2014</vt:lpwstr>
  </property>
  <property fmtid="{D5CDD505-2E9C-101B-9397-08002B2CF9AE}" pid="39" name="FSC#EIBPRECONFIG@1.1001:OUAddr">
    <vt:lpwstr>Praterstraße 23, A-1020 Wien</vt:lpwstr>
  </property>
  <property fmtid="{D5CDD505-2E9C-101B-9397-08002B2CF9AE}" pid="40" name="FSC#EIBPRECONFIG@1.1001:OUDescr">
    <vt:lpwstr/>
  </property>
  <property fmtid="{D5CDD505-2E9C-101B-9397-08002B2CF9AE}" pid="41" name="FSC#EIBPRECONFIG@1.1001:Signatures">
    <vt:lpwstr>Abzeichnen
Abzeichnen
Genehmigt
Genehmigt</vt:lpwstr>
  </property>
  <property fmtid="{D5CDD505-2E9C-101B-9397-08002B2CF9AE}" pid="42" name="FSC#EIBPRECONFIG@1.1001:currentuser">
    <vt:lpwstr>COO.2127.99.1.517635</vt:lpwstr>
  </property>
  <property fmtid="{D5CDD505-2E9C-101B-9397-08002B2CF9AE}" pid="43" name="FSC#EIBPRECONFIG@1.1001:currentuserrolegroup">
    <vt:lpwstr>COO.2127.99.1.743</vt:lpwstr>
  </property>
  <property fmtid="{D5CDD505-2E9C-101B-9397-08002B2CF9AE}" pid="44" name="FSC#EIBPRECONFIG@1.1001:currentuserroleposition">
    <vt:lpwstr>COO.1.1001.1.66925</vt:lpwstr>
  </property>
  <property fmtid="{D5CDD505-2E9C-101B-9397-08002B2CF9AE}" pid="45" name="FSC#EIBPRECONFIG@1.1001:currentuserroot">
    <vt:lpwstr>COO.2127.100.1.516915</vt:lpwstr>
  </property>
  <property fmtid="{D5CDD505-2E9C-101B-9397-08002B2CF9AE}" pid="46" name="FSC#EIBPRECONFIG@1.1001:toplevelobject">
    <vt:lpwstr>COO.2127.100.14.2147163</vt:lpwstr>
  </property>
  <property fmtid="{D5CDD505-2E9C-101B-9397-08002B2CF9AE}" pid="47" name="FSC#EIBPRECONFIG@1.1001:objchangedby">
    <vt:lpwstr>MR Mag. Johann Palkovitsch</vt:lpwstr>
  </property>
  <property fmtid="{D5CDD505-2E9C-101B-9397-08002B2CF9AE}" pid="48" name="FSC#EIBPRECONFIG@1.1001:objchangedbyPostTitle">
    <vt:lpwstr/>
  </property>
  <property fmtid="{D5CDD505-2E9C-101B-9397-08002B2CF9AE}" pid="49" name="FSC#EIBPRECONFIG@1.1001:objchangedat">
    <vt:lpwstr>20.11.2015</vt:lpwstr>
  </property>
  <property fmtid="{D5CDD505-2E9C-101B-9397-08002B2CF9AE}" pid="50" name="FSC#EIBPRECONFIG@1.1001:objname">
    <vt:lpwstr>ON 4_Template zu Art 19 CRR</vt:lpwstr>
  </property>
  <property fmtid="{D5CDD505-2E9C-101B-9397-08002B2CF9AE}" pid="51" name="FSC#EIBPRECONFIG@1.1001:EIBProcessResponsiblePhone">
    <vt:lpwstr>1112</vt:lpwstr>
  </property>
  <property fmtid="{D5CDD505-2E9C-101B-9397-08002B2CF9AE}" pid="52" name="FSC#EIBPRECONFIG@1.1001:EIBProcessResponsibleMail">
    <vt:lpwstr>thomas.stern@fma.gv.at</vt:lpwstr>
  </property>
  <property fmtid="{D5CDD505-2E9C-101B-9397-08002B2CF9AE}" pid="53" name="FSC#EIBPRECONFIG@1.1001:EIBProcessResponsibleFax">
    <vt:lpwstr>1199</vt:lpwstr>
  </property>
  <property fmtid="{D5CDD505-2E9C-101B-9397-08002B2CF9AE}" pid="54" name="FSC#EIBPRECONFIG@1.1001:EIBProcessResponsiblePostTitle">
    <vt:lpwstr>MBA</vt:lpwstr>
  </property>
  <property fmtid="{D5CDD505-2E9C-101B-9397-08002B2CF9AE}" pid="55" name="FSC#EIBPRECONFIG@1.1001:EIBProcessResponsible">
    <vt:lpwstr>MMag. Dr. Thomas Stern, MBA</vt:lpwstr>
  </property>
  <property fmtid="{D5CDD505-2E9C-101B-9397-08002B2CF9AE}" pid="56" name="FSC#EIBPRECONFIG@1.1001:OwnerPostTitle">
    <vt:lpwstr>BA</vt:lpwstr>
  </property>
  <property fmtid="{D5CDD505-2E9C-101B-9397-08002B2CF9AE}" pid="57" name="FSC#FMACONFIG@15.1400:FMAFirstApprovedby">
    <vt:lpwstr>Mag. Eva-Désirée Lembeck-Kapfer, LLM</vt:lpwstr>
  </property>
  <property fmtid="{D5CDD505-2E9C-101B-9397-08002B2CF9AE}" pid="58" name="FSC#FMACONFIG@15.1400:FMAFirstApprovedbyEng">
    <vt:lpwstr>Eva-Désirée Lembeck-Kapfer</vt:lpwstr>
  </property>
  <property fmtid="{D5CDD505-2E9C-101B-9397-08002B2CF9AE}" pid="59" name="FSC#FMACONFIG@15.1400:FMAApprovedby">
    <vt:lpwstr>MR Mag. Johann Palkovitsch</vt:lpwstr>
  </property>
  <property fmtid="{D5CDD505-2E9C-101B-9397-08002B2CF9AE}" pid="60" name="FSC#FMACONFIG@15.1400:FMAApprovedbyEng">
    <vt:lpwstr>Johann Palkovitsch</vt:lpwstr>
  </property>
  <property fmtid="{D5CDD505-2E9C-101B-9397-08002B2CF9AE}" pid="61" name="FSC#FMACONFIG@15.1400:FMAJobNr">
    <vt:lpwstr/>
  </property>
  <property fmtid="{D5CDD505-2E9C-101B-9397-08002B2CF9AE}" pid="62" name="FSC#FMACONFIG@15.1400:FMASigManual">
    <vt:lpwstr/>
  </property>
  <property fmtid="{D5CDD505-2E9C-101B-9397-08002B2CF9AE}" pid="63" name="FSC#FMACONFIG@15.1400:FMAOutNr">
    <vt:lpwstr/>
  </property>
  <property fmtid="{D5CDD505-2E9C-101B-9397-08002B2CF9AE}" pid="64" name="FSC#FMACONFIG@15.1400:FMAFirstApprovedRoleFunction">
    <vt:lpwstr>Abteilungsleiterin</vt:lpwstr>
  </property>
  <property fmtid="{D5CDD505-2E9C-101B-9397-08002B2CF9AE}" pid="65" name="FSC#FMACONFIG@15.1400:FMAApprovedRoleFunction">
    <vt:lpwstr>Abteilungsleiter</vt:lpwstr>
  </property>
  <property fmtid="{D5CDD505-2E9C-101B-9397-08002B2CF9AE}" pid="66" name="FSC#FMACONFIG@15.1400:FMAOwnerEng">
    <vt:lpwstr>Marlis Edlinger</vt:lpwstr>
  </property>
  <property fmtid="{D5CDD505-2E9C-101B-9397-08002B2CF9AE}" pid="67" name="FSC#COOELAK@1.1001:Subject">
    <vt:lpwstr>Bankenaufsicht
Prozess Nr. 60_Bewilligungsverfahren der FMA zur Ausnahme aus dem Konsolidierungskreis ("De Minimis") gemäß Art 19 Abs 2 CRR</vt:lpwstr>
  </property>
  <property fmtid="{D5CDD505-2E9C-101B-9397-08002B2CF9AE}" pid="68" name="FSC#COOELAK@1.1001:FileReference">
    <vt:lpwstr>FMA-SG23 5000/0092-CSA/2014</vt:lpwstr>
  </property>
  <property fmtid="{D5CDD505-2E9C-101B-9397-08002B2CF9AE}" pid="69" name="FSC#COOELAK@1.1001:FileRefYear">
    <vt:lpwstr>2014</vt:lpwstr>
  </property>
  <property fmtid="{D5CDD505-2E9C-101B-9397-08002B2CF9AE}" pid="70" name="FSC#COOELAK@1.1001:FileRefOrdinal">
    <vt:lpwstr>92</vt:lpwstr>
  </property>
  <property fmtid="{D5CDD505-2E9C-101B-9397-08002B2CF9AE}" pid="71" name="FSC#COOELAK@1.1001:FileRefOU">
    <vt:lpwstr>CSA</vt:lpwstr>
  </property>
  <property fmtid="{D5CDD505-2E9C-101B-9397-08002B2CF9AE}" pid="72" name="FSC#COOELAK@1.1001:Organization">
    <vt:lpwstr/>
  </property>
  <property fmtid="{D5CDD505-2E9C-101B-9397-08002B2CF9AE}" pid="73" name="FSC#COOELAK@1.1001:Owner">
    <vt:lpwstr>Mag. Marlis Edlinger, BA</vt:lpwstr>
  </property>
  <property fmtid="{D5CDD505-2E9C-101B-9397-08002B2CF9AE}" pid="74" name="FSC#COOELAK@1.1001:OwnerExtension">
    <vt:lpwstr>1204</vt:lpwstr>
  </property>
  <property fmtid="{D5CDD505-2E9C-101B-9397-08002B2CF9AE}" pid="75" name="FSC#COOELAK@1.1001:OwnerFaxExtension">
    <vt:lpwstr>1299</vt:lpwstr>
  </property>
  <property fmtid="{D5CDD505-2E9C-101B-9397-08002B2CF9AE}" pid="76" name="FSC#COOELAK@1.1001:DispatchedBy">
    <vt:lpwstr/>
  </property>
  <property fmtid="{D5CDD505-2E9C-101B-9397-08002B2CF9AE}" pid="77" name="FSC#COOELAK@1.1001:DispatchedAt">
    <vt:lpwstr/>
  </property>
  <property fmtid="{D5CDD505-2E9C-101B-9397-08002B2CF9AE}" pid="78" name="FSC#COOELAK@1.1001:ApprovedBy">
    <vt:lpwstr/>
  </property>
  <property fmtid="{D5CDD505-2E9C-101B-9397-08002B2CF9AE}" pid="79" name="FSC#COOELAK@1.1001:ApprovedAt">
    <vt:lpwstr/>
  </property>
  <property fmtid="{D5CDD505-2E9C-101B-9397-08002B2CF9AE}" pid="80" name="FSC#COOELAK@1.1001:Department">
    <vt:lpwstr>FMA - CSA (Horizontale Bankaufsichtsangelegenheiten)</vt:lpwstr>
  </property>
  <property fmtid="{D5CDD505-2E9C-101B-9397-08002B2CF9AE}" pid="81" name="FSC#COOELAK@1.1001:CreatedAt">
    <vt:lpwstr>31.03.2015</vt:lpwstr>
  </property>
  <property fmtid="{D5CDD505-2E9C-101B-9397-08002B2CF9AE}" pid="82" name="FSC#COOELAK@1.1001:OU">
    <vt:lpwstr>FMA - CSA (Horizontale Bankaufsichtsangelegenheiten)</vt:lpwstr>
  </property>
  <property fmtid="{D5CDD505-2E9C-101B-9397-08002B2CF9AE}" pid="83" name="FSC#COOELAK@1.1001:Priority">
    <vt:lpwstr> ()</vt:lpwstr>
  </property>
  <property fmtid="{D5CDD505-2E9C-101B-9397-08002B2CF9AE}" pid="84" name="FSC#COOELAK@1.1001:ObjBarCode">
    <vt:lpwstr>*COO.2127.100.14.3480663*</vt:lpwstr>
  </property>
  <property fmtid="{D5CDD505-2E9C-101B-9397-08002B2CF9AE}" pid="85" name="FSC#COOELAK@1.1001:RefBarCode">
    <vt:lpwstr/>
  </property>
  <property fmtid="{D5CDD505-2E9C-101B-9397-08002B2CF9AE}" pid="86" name="FSC#COOELAK@1.1001:FileRefBarCode">
    <vt:lpwstr>*FMA-SG23 5000/0092-CSA/2014*</vt:lpwstr>
  </property>
  <property fmtid="{D5CDD505-2E9C-101B-9397-08002B2CF9AE}" pid="87" name="FSC#COOELAK@1.1001:ExternalRef">
    <vt:lpwstr/>
  </property>
  <property fmtid="{D5CDD505-2E9C-101B-9397-08002B2CF9AE}" pid="88" name="FSC#COOELAK@1.1001:IncomingNumber">
    <vt:lpwstr/>
  </property>
  <property fmtid="{D5CDD505-2E9C-101B-9397-08002B2CF9AE}" pid="89" name="FSC#COOELAK@1.1001:IncomingSubject">
    <vt:lpwstr/>
  </property>
  <property fmtid="{D5CDD505-2E9C-101B-9397-08002B2CF9AE}" pid="90" name="FSC#COOELAK@1.1001:ProcessResponsible">
    <vt:lpwstr>Stern, Thomas MMag. Dr., MBA</vt:lpwstr>
  </property>
  <property fmtid="{D5CDD505-2E9C-101B-9397-08002B2CF9AE}" pid="91" name="FSC#COOELAK@1.1001:ProcessResponsiblePhone">
    <vt:lpwstr>+43 (1) 24959-1112</vt:lpwstr>
  </property>
  <property fmtid="{D5CDD505-2E9C-101B-9397-08002B2CF9AE}" pid="92" name="FSC#COOELAK@1.1001:ProcessResponsibleMail">
    <vt:lpwstr>thomas.stern@fma.gv.at</vt:lpwstr>
  </property>
  <property fmtid="{D5CDD505-2E9C-101B-9397-08002B2CF9AE}" pid="93" name="FSC#COOELAK@1.1001:ProcessResponsibleFax">
    <vt:lpwstr>+43 (1) 24959-1199</vt:lpwstr>
  </property>
  <property fmtid="{D5CDD505-2E9C-101B-9397-08002B2CF9AE}" pid="94" name="FSC#COOELAK@1.1001:ApproverFirstName">
    <vt:lpwstr/>
  </property>
  <property fmtid="{D5CDD505-2E9C-101B-9397-08002B2CF9AE}" pid="95" name="FSC#COOELAK@1.1001:ApproverSurName">
    <vt:lpwstr/>
  </property>
  <property fmtid="{D5CDD505-2E9C-101B-9397-08002B2CF9AE}" pid="96" name="FSC#COOELAK@1.1001:ApproverTitle">
    <vt:lpwstr/>
  </property>
  <property fmtid="{D5CDD505-2E9C-101B-9397-08002B2CF9AE}" pid="97" name="FSC#COOELAK@1.1001:ExternalDate">
    <vt:lpwstr/>
  </property>
  <property fmtid="{D5CDD505-2E9C-101B-9397-08002B2CF9AE}" pid="98" name="FSC#COOELAK@1.1001:SettlementApprovedAt">
    <vt:lpwstr/>
  </property>
  <property fmtid="{D5CDD505-2E9C-101B-9397-08002B2CF9AE}" pid="99" name="FSC#COOELAK@1.1001:BaseNumber">
    <vt:lpwstr>SG23 5000</vt:lpwstr>
  </property>
  <property fmtid="{D5CDD505-2E9C-101B-9397-08002B2CF9AE}" pid="100" name="FSC#COOELAK@1.1001:CurrentUserRolePos">
    <vt:lpwstr>Genehmiger/in</vt:lpwstr>
  </property>
  <property fmtid="{D5CDD505-2E9C-101B-9397-08002B2CF9AE}" pid="101" name="FSC#COOELAK@1.1001:CurrentUserEmail">
    <vt:lpwstr>berthold.unterweger@fma.gv.at</vt:lpwstr>
  </property>
  <property fmtid="{D5CDD505-2E9C-101B-9397-08002B2CF9AE}" pid="102" name="FSC#ELAKGOV@1.1001:PersonalSubjGender">
    <vt:lpwstr/>
  </property>
  <property fmtid="{D5CDD505-2E9C-101B-9397-08002B2CF9AE}" pid="103" name="FSC#ELAKGOV@1.1001:PersonalSubjFirstName">
    <vt:lpwstr/>
  </property>
  <property fmtid="{D5CDD505-2E9C-101B-9397-08002B2CF9AE}" pid="104" name="FSC#ELAKGOV@1.1001:PersonalSubjSurName">
    <vt:lpwstr/>
  </property>
  <property fmtid="{D5CDD505-2E9C-101B-9397-08002B2CF9AE}" pid="105" name="FSC#ELAKGOV@1.1001:PersonalSubjSalutation">
    <vt:lpwstr/>
  </property>
  <property fmtid="{D5CDD505-2E9C-101B-9397-08002B2CF9AE}" pid="106" name="FSC#ELAKGOV@1.1001:PersonalSubjAddress">
    <vt:lpwstr/>
  </property>
  <property fmtid="{D5CDD505-2E9C-101B-9397-08002B2CF9AE}" pid="107" name="FSC#ATSTATECFG@1.1001:Office">
    <vt:lpwstr/>
  </property>
  <property fmtid="{D5CDD505-2E9C-101B-9397-08002B2CF9AE}" pid="108" name="FSC#ATSTATECFG@1.1001:Agent">
    <vt:lpwstr/>
  </property>
  <property fmtid="{D5CDD505-2E9C-101B-9397-08002B2CF9AE}" pid="109" name="FSC#ATSTATECFG@1.1001:AgentPhone">
    <vt:lpwstr/>
  </property>
  <property fmtid="{D5CDD505-2E9C-101B-9397-08002B2CF9AE}" pid="110" name="FSC#ATSTATECFG@1.1001:DepartmentFax">
    <vt:lpwstr/>
  </property>
  <property fmtid="{D5CDD505-2E9C-101B-9397-08002B2CF9AE}" pid="111" name="FSC#ATSTATECFG@1.1001:DepartmentEmail">
    <vt:lpwstr/>
  </property>
  <property fmtid="{D5CDD505-2E9C-101B-9397-08002B2CF9AE}" pid="112" name="FSC#ATSTATECFG@1.1001:SubfileDate">
    <vt:lpwstr/>
  </property>
  <property fmtid="{D5CDD505-2E9C-101B-9397-08002B2CF9AE}" pid="113" name="FSC#ATSTATECFG@1.1001:SubfileSubject">
    <vt:lpwstr/>
  </property>
  <property fmtid="{D5CDD505-2E9C-101B-9397-08002B2CF9AE}" pid="114" name="FSC#ATSTATECFG@1.1001:DepartmentZipCode">
    <vt:lpwstr/>
  </property>
  <property fmtid="{D5CDD505-2E9C-101B-9397-08002B2CF9AE}" pid="115" name="FSC#ATSTATECFG@1.1001:DepartmentCountry">
    <vt:lpwstr/>
  </property>
  <property fmtid="{D5CDD505-2E9C-101B-9397-08002B2CF9AE}" pid="116" name="FSC#ATSTATECFG@1.1001:DepartmentCity">
    <vt:lpwstr/>
  </property>
  <property fmtid="{D5CDD505-2E9C-101B-9397-08002B2CF9AE}" pid="117" name="FSC#ATSTATECFG@1.1001:DepartmentStreet">
    <vt:lpwstr/>
  </property>
  <property fmtid="{D5CDD505-2E9C-101B-9397-08002B2CF9AE}" pid="118" name="FSC#ATSTATECFG@1.1001:DepartmentDVR">
    <vt:lpwstr/>
  </property>
  <property fmtid="{D5CDD505-2E9C-101B-9397-08002B2CF9AE}" pid="119" name="FSC#ATSTATECFG@1.1001:DepartmentUID">
    <vt:lpwstr/>
  </property>
  <property fmtid="{D5CDD505-2E9C-101B-9397-08002B2CF9AE}" pid="120" name="FSC#ATSTATECFG@1.1001:SubfileReference">
    <vt:lpwstr/>
  </property>
  <property fmtid="{D5CDD505-2E9C-101B-9397-08002B2CF9AE}" pid="121" name="FSC#ATSTATECFG@1.1001:Clause">
    <vt:lpwstr/>
  </property>
  <property fmtid="{D5CDD505-2E9C-101B-9397-08002B2CF9AE}" pid="122" name="FSC#ATSTATECFG@1.1001:ApprovedSignature">
    <vt:lpwstr>MR Mag. Johann Palkovitsch</vt:lpwstr>
  </property>
  <property fmtid="{D5CDD505-2E9C-101B-9397-08002B2CF9AE}" pid="123" name="FSC#ATSTATECFG@1.1001:BankAccount">
    <vt:lpwstr/>
  </property>
  <property fmtid="{D5CDD505-2E9C-101B-9397-08002B2CF9AE}" pid="124" name="FSC#ATSTATECFG@1.1001:BankAccountOwner">
    <vt:lpwstr/>
  </property>
  <property fmtid="{D5CDD505-2E9C-101B-9397-08002B2CF9AE}" pid="125" name="FSC#ATSTATECFG@1.1001:BankInstitute">
    <vt:lpwstr/>
  </property>
  <property fmtid="{D5CDD505-2E9C-101B-9397-08002B2CF9AE}" pid="126" name="FSC#ATSTATECFG@1.1001:BankAccountID">
    <vt:lpwstr/>
  </property>
  <property fmtid="{D5CDD505-2E9C-101B-9397-08002B2CF9AE}" pid="127" name="FSC#ATSTATECFG@1.1001:BankAccountIBAN">
    <vt:lpwstr/>
  </property>
  <property fmtid="{D5CDD505-2E9C-101B-9397-08002B2CF9AE}" pid="128" name="FSC#ATSTATECFG@1.1001:BankAccountBIC">
    <vt:lpwstr/>
  </property>
  <property fmtid="{D5CDD505-2E9C-101B-9397-08002B2CF9AE}" pid="129" name="FSC#ATSTATECFG@1.1001:BankName">
    <vt:lpwstr/>
  </property>
  <property fmtid="{D5CDD505-2E9C-101B-9397-08002B2CF9AE}" pid="130" name="FSC#CCAPRECONFIG@15.1001:AddrAnrede">
    <vt:lpwstr/>
  </property>
  <property fmtid="{D5CDD505-2E9C-101B-9397-08002B2CF9AE}" pid="131" name="FSC#CCAPRECONFIG@15.1001:AddrTitel">
    <vt:lpwstr/>
  </property>
  <property fmtid="{D5CDD505-2E9C-101B-9397-08002B2CF9AE}" pid="132" name="FSC#CCAPRECONFIG@15.1001:AddrNachgestellter_Titel">
    <vt:lpwstr/>
  </property>
  <property fmtid="{D5CDD505-2E9C-101B-9397-08002B2CF9AE}" pid="133" name="FSC#CCAPRECONFIG@15.1001:AddrVorname">
    <vt:lpwstr/>
  </property>
  <property fmtid="{D5CDD505-2E9C-101B-9397-08002B2CF9AE}" pid="134" name="FSC#CCAPRECONFIG@15.1001:AddrNachname">
    <vt:lpwstr/>
  </property>
  <property fmtid="{D5CDD505-2E9C-101B-9397-08002B2CF9AE}" pid="135" name="FSC#CCAPRECONFIG@15.1001:AddrzH">
    <vt:lpwstr/>
  </property>
  <property fmtid="{D5CDD505-2E9C-101B-9397-08002B2CF9AE}" pid="136" name="FSC#CCAPRECONFIG@15.1001:AddrGeschlecht">
    <vt:lpwstr/>
  </property>
  <property fmtid="{D5CDD505-2E9C-101B-9397-08002B2CF9AE}" pid="137" name="FSC#CCAPRECONFIG@15.1001:AddrStrasse">
    <vt:lpwstr/>
  </property>
  <property fmtid="{D5CDD505-2E9C-101B-9397-08002B2CF9AE}" pid="138" name="FSC#CCAPRECONFIG@15.1001:AddrHausnummer">
    <vt:lpwstr/>
  </property>
  <property fmtid="{D5CDD505-2E9C-101B-9397-08002B2CF9AE}" pid="139" name="FSC#CCAPRECONFIG@15.1001:AddrStiege">
    <vt:lpwstr/>
  </property>
  <property fmtid="{D5CDD505-2E9C-101B-9397-08002B2CF9AE}" pid="140" name="FSC#CCAPRECONFIG@15.1001:AddrTuer">
    <vt:lpwstr/>
  </property>
  <property fmtid="{D5CDD505-2E9C-101B-9397-08002B2CF9AE}" pid="141" name="FSC#CCAPRECONFIG@15.1001:AddrPostfach">
    <vt:lpwstr/>
  </property>
  <property fmtid="{D5CDD505-2E9C-101B-9397-08002B2CF9AE}" pid="142" name="FSC#CCAPRECONFIG@15.1001:AddrPostleitzahl">
    <vt:lpwstr/>
  </property>
  <property fmtid="{D5CDD505-2E9C-101B-9397-08002B2CF9AE}" pid="143" name="FSC#CCAPRECONFIG@15.1001:AddrOrt">
    <vt:lpwstr/>
  </property>
  <property fmtid="{D5CDD505-2E9C-101B-9397-08002B2CF9AE}" pid="144" name="FSC#CCAPRECONFIG@15.1001:AddrLand">
    <vt:lpwstr/>
  </property>
  <property fmtid="{D5CDD505-2E9C-101B-9397-08002B2CF9AE}" pid="145" name="FSC#CCAPRECONFIG@15.1001:AddrEmail">
    <vt:lpwstr/>
  </property>
  <property fmtid="{D5CDD505-2E9C-101B-9397-08002B2CF9AE}" pid="146" name="FSC#CCAPRECONFIG@15.1001:AddrAdresse">
    <vt:lpwstr/>
  </property>
  <property fmtid="{D5CDD505-2E9C-101B-9397-08002B2CF9AE}" pid="147" name="FSC#CCAPRECONFIG@15.1001:AddrFax">
    <vt:lpwstr/>
  </property>
  <property fmtid="{D5CDD505-2E9C-101B-9397-08002B2CF9AE}" pid="148" name="FSC#CCAPRECONFIG@15.1001:AddrOrganisationsname">
    <vt:lpwstr/>
  </property>
  <property fmtid="{D5CDD505-2E9C-101B-9397-08002B2CF9AE}" pid="149" name="FSC#CCAPRECONFIG@15.1001:AddrOrganisationskurzname">
    <vt:lpwstr/>
  </property>
  <property fmtid="{D5CDD505-2E9C-101B-9397-08002B2CF9AE}" pid="150" name="FSC#CCAPRECONFIG@15.1001:AddrAbschriftsbemerkung">
    <vt:lpwstr/>
  </property>
  <property fmtid="{D5CDD505-2E9C-101B-9397-08002B2CF9AE}" pid="151" name="FSC#CCAPRECONFIG@15.1001:AddrName_Zeile_2">
    <vt:lpwstr/>
  </property>
  <property fmtid="{D5CDD505-2E9C-101B-9397-08002B2CF9AE}" pid="152" name="FSC#CCAPRECONFIG@15.1001:AddrName_Zeile_3">
    <vt:lpwstr/>
  </property>
  <property fmtid="{D5CDD505-2E9C-101B-9397-08002B2CF9AE}" pid="153" name="FSC#CCAPRECONFIG@15.1001:AddrPostalischeAdresse">
    <vt:lpwstr/>
  </property>
  <property fmtid="{D5CDD505-2E9C-101B-9397-08002B2CF9AE}" pid="154" name="FSC#ATPRECONFIG@1.1001:ChargePreview">
    <vt:lpwstr/>
  </property>
  <property fmtid="{D5CDD505-2E9C-101B-9397-08002B2CF9AE}" pid="155" name="FSC#ATSTATECFG@1.1001:ExternalFile">
    <vt:lpwstr/>
  </property>
  <property fmtid="{D5CDD505-2E9C-101B-9397-08002B2CF9AE}" pid="156" name="FSC#COOSYSTEM@1.1:Container">
    <vt:lpwstr>COO.2127.100.14.3480663</vt:lpwstr>
  </property>
  <property fmtid="{D5CDD505-2E9C-101B-9397-08002B2CF9AE}" pid="157" name="FSC#FSCFOLIO@1.1001:docpropproject">
    <vt:lpwstr/>
  </property>
</Properties>
</file>