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codeName="DieseArbeitsmappe" defaultThemeVersion="124226"/>
  <xr:revisionPtr revIDLastSave="0" documentId="13_ncr:1_{A618D2FD-2241-4431-9CF6-56655697A4A8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Anhang Statistik" sheetId="6" r:id="rId1"/>
    <sheet name="Anhang Statistik Assets" sheetId="9" r:id="rId2"/>
  </sheets>
  <externalReferences>
    <externalReference r:id="rId3"/>
    <externalReference r:id="rId4"/>
  </externalReferences>
  <definedNames>
    <definedName name="Datenschnitt_Instance">CUBESET("SSAS PKCubeV2","{"&amp;"[1 Instance].[Instance].&amp;[4]"&amp;"}")</definedName>
    <definedName name="Datenschnitt_VRGArt">CUBESET("SSAS PKCubeV2","{"&amp;"[1 Veranlagungs- und Risikogemeinschaft].[VRGArt].&amp;[Sicherheits-VRG]"&amp;","&amp;"[1 Veranlagungs- und Risikogemeinschaft].[VRGArt].&amp;[Sub-VG]"&amp;","&amp;"[1 Veranlagungs- und Risikogemeinschaft].[VRGArt].&amp;[VRG ohne Sub-VG]"&amp;"}")</definedName>
    <definedName name="_xlnm.Print_Titles" localSheetId="0">'Anhang Statistik'!$B:$B</definedName>
    <definedName name="KommentarTab13">[1]STIRES13!#REF!</definedName>
    <definedName name="KommentarTabG">[1]STIRESG!#REF!</definedName>
    <definedName name="KommentarTabG13">[1]STIRESG13!#REF!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9" l="1"/>
  <c r="AL6" i="9"/>
  <c r="AL7" i="9"/>
  <c r="AL8" i="9"/>
  <c r="AL9" i="9"/>
  <c r="AL4" i="9"/>
  <c r="AK10" i="9"/>
  <c r="AM10" i="9" s="1"/>
  <c r="AM9" i="9"/>
  <c r="AM8" i="9"/>
  <c r="AM7" i="9"/>
  <c r="AM6" i="9"/>
  <c r="AM5" i="9"/>
  <c r="AM4" i="9"/>
  <c r="E4" i="9"/>
  <c r="F4" i="9"/>
  <c r="H4" i="9"/>
  <c r="I4" i="9"/>
  <c r="K4" i="9"/>
  <c r="L4" i="9"/>
  <c r="N4" i="9"/>
  <c r="O4" i="9"/>
  <c r="Q4" i="9"/>
  <c r="R4" i="9"/>
  <c r="S4" i="9"/>
  <c r="T4" i="9" s="1"/>
  <c r="T10" i="9" s="1"/>
  <c r="V4" i="9"/>
  <c r="X4" i="9"/>
  <c r="AA4" i="9"/>
  <c r="AC4" i="9"/>
  <c r="AD4" i="9"/>
  <c r="AE4" i="9"/>
  <c r="AF4" i="9" s="1"/>
  <c r="AI4" i="9"/>
  <c r="E5" i="9"/>
  <c r="E10" i="9" s="1"/>
  <c r="F5" i="9"/>
  <c r="H5" i="9"/>
  <c r="I5" i="9"/>
  <c r="K5" i="9"/>
  <c r="L5" i="9"/>
  <c r="N5" i="9"/>
  <c r="O5" i="9"/>
  <c r="Q5" i="9"/>
  <c r="Q10" i="9" s="1"/>
  <c r="R5" i="9"/>
  <c r="S5" i="9"/>
  <c r="U5" i="9" s="1"/>
  <c r="T5" i="9"/>
  <c r="V5" i="9"/>
  <c r="X5" i="9"/>
  <c r="AA5" i="9"/>
  <c r="AC5" i="9"/>
  <c r="AC10" i="9" s="1"/>
  <c r="AD5" i="9"/>
  <c r="AE5" i="9"/>
  <c r="AG5" i="9" s="1"/>
  <c r="AI5" i="9"/>
  <c r="E6" i="9"/>
  <c r="F6" i="9"/>
  <c r="H6" i="9"/>
  <c r="I6" i="9"/>
  <c r="K6" i="9"/>
  <c r="L6" i="9"/>
  <c r="N6" i="9"/>
  <c r="O6" i="9"/>
  <c r="Q6" i="9"/>
  <c r="R6" i="9"/>
  <c r="S6" i="9"/>
  <c r="T6" i="9"/>
  <c r="U6" i="9"/>
  <c r="V6" i="9"/>
  <c r="X6" i="9" s="1"/>
  <c r="AA6" i="9"/>
  <c r="AC6" i="9"/>
  <c r="AD6" i="9"/>
  <c r="AE6" i="9"/>
  <c r="AF6" i="9" s="1"/>
  <c r="AI6" i="9"/>
  <c r="E7" i="9"/>
  <c r="F7" i="9"/>
  <c r="H7" i="9"/>
  <c r="H10" i="9" s="1"/>
  <c r="I7" i="9"/>
  <c r="K7" i="9"/>
  <c r="L7" i="9"/>
  <c r="N7" i="9"/>
  <c r="O7" i="9"/>
  <c r="Q7" i="9"/>
  <c r="R7" i="9"/>
  <c r="S7" i="9"/>
  <c r="T7" i="9" s="1"/>
  <c r="V7" i="9"/>
  <c r="X7" i="9" s="1"/>
  <c r="AC7" i="9"/>
  <c r="AD7" i="9"/>
  <c r="AE7" i="9"/>
  <c r="AF7" i="9" s="1"/>
  <c r="AI7" i="9"/>
  <c r="E8" i="9"/>
  <c r="F8" i="9"/>
  <c r="H8" i="9"/>
  <c r="I8" i="9"/>
  <c r="K8" i="9"/>
  <c r="L8" i="9"/>
  <c r="N8" i="9"/>
  <c r="O8" i="9"/>
  <c r="Q8" i="9"/>
  <c r="R8" i="9"/>
  <c r="S8" i="9"/>
  <c r="T8" i="9"/>
  <c r="U8" i="9"/>
  <c r="V8" i="9"/>
  <c r="AA8" i="9" s="1"/>
  <c r="X8" i="9"/>
  <c r="AC8" i="9"/>
  <c r="AD8" i="9"/>
  <c r="AE8" i="9"/>
  <c r="AG8" i="9" s="1"/>
  <c r="AI8" i="9"/>
  <c r="E9" i="9"/>
  <c r="F9" i="9"/>
  <c r="H9" i="9"/>
  <c r="I9" i="9"/>
  <c r="K9" i="9"/>
  <c r="K10" i="9" s="1"/>
  <c r="L9" i="9"/>
  <c r="N9" i="9"/>
  <c r="O9" i="9"/>
  <c r="Q9" i="9"/>
  <c r="R9" i="9"/>
  <c r="S9" i="9"/>
  <c r="T9" i="9"/>
  <c r="U9" i="9"/>
  <c r="V9" i="9"/>
  <c r="X9" i="9" s="1"/>
  <c r="AA9" i="9"/>
  <c r="AC9" i="9"/>
  <c r="AD9" i="9"/>
  <c r="AE9" i="9"/>
  <c r="AG9" i="9" s="1"/>
  <c r="AF9" i="9"/>
  <c r="AI9" i="9"/>
  <c r="F10" i="9"/>
  <c r="I10" i="9"/>
  <c r="L10" i="9"/>
  <c r="N10" i="9"/>
  <c r="O10" i="9"/>
  <c r="R10" i="9"/>
  <c r="U10" i="9"/>
  <c r="W10" i="9"/>
  <c r="X10" i="9"/>
  <c r="AA10" i="9"/>
  <c r="AD10" i="9"/>
  <c r="AE10" i="9"/>
  <c r="AG10" i="9" s="1"/>
  <c r="AL10" i="9" l="1"/>
  <c r="AI10" i="9"/>
  <c r="AF5" i="9"/>
  <c r="AF8" i="9"/>
  <c r="AJ9" i="9"/>
  <c r="AG6" i="9"/>
  <c r="AF10" i="9"/>
  <c r="AJ4" i="9"/>
  <c r="AJ10" i="9"/>
  <c r="AJ5" i="9"/>
  <c r="AA7" i="9"/>
  <c r="AJ6" i="9"/>
  <c r="AG4" i="9"/>
  <c r="U4" i="9"/>
  <c r="AJ7" i="9"/>
  <c r="AJ8" i="9"/>
  <c r="AG7" i="9"/>
  <c r="U7" i="9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0">
    <s v="SP2013P2 PK_CUBE"/>
    <s v="{[PK].[PK-Name-Nr].[All]}"/>
    <s v="{[STICHTAG].[Stichtag].&amp;[20171231]}"/>
    <s v="[VRG].[VRG-Art].&amp;[Summen-VRG]"/>
    <s v="[POS NR].[Pos Nr Bezeichnung].&amp;[8.E2]&amp;[800-200]"/>
    <s v="#,##0.00;-#,##0.00"/>
    <s v="{[STICHTAG].[Stichtag].&amp;[20161231]}"/>
    <s v="{[STICHTAG].[Stichtag].&amp;[20151231]}"/>
    <s v="{[STICHTAG].[Stichtag].&amp;[20141231]}"/>
    <s v="{[STICHTAG].[Stichtag].&amp;[20131231]}"/>
    <s v="SSAS PKCubeV2"/>
    <s v="[1 Instance].[Instance].&amp;[4]"/>
    <s v="[1 Reporting reference date].[GJ_Stichtag].&amp;[20204]"/>
    <s v="[FB_800 - Vermögensausweis].[Y - Row code].&amp;[R800-100]"/>
    <s v="[1 Veranlagungs- und Risikogemeinschaft].[VRGArt].&amp;[Summen-VRG]"/>
    <s v="[FB_800 - Vermögensausweis].[Y - Row code].&amp;[R800-300]"/>
    <s v="[FB_800 - Vermögensausweis].[Y - Row code].&amp;[R800-400]"/>
    <s v="[FB_800 - Vermögensausweis].[Y - Row code].&amp;[R800-500]"/>
    <s v="[FB_800 - Vermögensausweis].[Y - Row code].&amp;[R800-600]"/>
    <s v="[FB_800 - Vermögensausweis].[Y - Row code].&amp;[R800-800]"/>
    <s v="{[1 Instance].[Instance].&amp;[4]}"/>
    <s v="{[1 Veranlagungs- und Risikogemeinschaft].[VRGArt].&amp;[Sicherheits-VRG],[1 Veranlagungs- und Risikogemeinschaft].[VRGArt].&amp;[Sub-VG],[1 Veranlagungs- und Risikogemeinschaft].[VRGArt].&amp;[VRG ohne Sub-VG]}"/>
    <s v="[1 Reporting reference date].[GJ_Stichtag].&amp;[20224]"/>
    <s v="[FB_800 - Vermögensausweis].[Y - Row name].&amp;[Summe Sonstige Vermögenswerte]"/>
    <s v="[FB_800 - Vermögensausweis].[Y - Row name].&amp;[Summe Immobilien]"/>
    <s v="[FB_800 - Vermögensausweis].[Y - Row name].&amp;[Summe Aktien]"/>
    <s v="[FB_800 - Vermögensausweis].[Y - Row name].&amp;[Summe Schuldverschreibungen]"/>
    <s v="[FB_800 - Vermögensausweis].[Y - Row name].&amp;[Summe Darlehen und Kredite]"/>
    <s v="[FB_800 - Vermögensausweis].[Y - Row name].&amp;[Summe Guthaben bei Kreditinstituten]"/>
    <s v="[FB_800 - Vermögensausweis].[Y - Row name].&amp;[Summe Vermögen]"/>
  </metadataStrings>
  <mdxMetadata count="18">
    <mdx n="0" f="v">
      <t c="4" si="5">
        <n x="1" s="1"/>
        <n x="2" s="1"/>
        <n x="3"/>
        <n x="4"/>
      </t>
    </mdx>
    <mdx n="0" f="v">
      <t c="4" si="5">
        <n x="1" s="1"/>
        <n x="6" s="1"/>
        <n x="3"/>
        <n x="4"/>
      </t>
    </mdx>
    <mdx n="0" f="v">
      <t c="4" si="5">
        <n x="1" s="1"/>
        <n x="7" s="1"/>
        <n x="3"/>
        <n x="4"/>
      </t>
    </mdx>
    <mdx n="0" f="v">
      <t c="4" si="5">
        <n x="1" s="1"/>
        <n x="8" s="1"/>
        <n x="3"/>
        <n x="4"/>
      </t>
    </mdx>
    <mdx n="0" f="v">
      <t c="4" si="5">
        <n x="1" s="1"/>
        <n x="9" s="1"/>
        <n x="3"/>
        <n x="4"/>
      </t>
    </mdx>
    <mdx n="10" f="v">
      <t c="4" si="5">
        <n x="11"/>
        <n x="12"/>
        <n x="13"/>
        <n x="14"/>
      </t>
    </mdx>
    <mdx n="10" f="v">
      <t c="4" si="5">
        <n x="11"/>
        <n x="12"/>
        <n x="15"/>
        <n x="14"/>
      </t>
    </mdx>
    <mdx n="10" f="v">
      <t c="4" si="5">
        <n x="11"/>
        <n x="12"/>
        <n x="16"/>
        <n x="14"/>
      </t>
    </mdx>
    <mdx n="10" f="v">
      <t c="4" si="5">
        <n x="11"/>
        <n x="12"/>
        <n x="17"/>
        <n x="14"/>
      </t>
    </mdx>
    <mdx n="10" f="v">
      <t c="4" si="5">
        <n x="11"/>
        <n x="12"/>
        <n x="18"/>
        <n x="14"/>
      </t>
    </mdx>
    <mdx n="10" f="v">
      <t c="4" si="5">
        <n x="11"/>
        <n x="12"/>
        <n x="19"/>
        <n x="14"/>
      </t>
    </mdx>
    <mdx n="10" f="v">
      <t c="4" si="5">
        <n x="20" s="1"/>
        <n x="21" s="1"/>
        <n x="22"/>
        <n x="23"/>
      </t>
    </mdx>
    <mdx n="10" f="v">
      <t c="4" si="5">
        <n x="20" s="1"/>
        <n x="21" s="1"/>
        <n x="22"/>
        <n x="24"/>
      </t>
    </mdx>
    <mdx n="10" f="v">
      <t c="4" si="5">
        <n x="20" s="1"/>
        <n x="21" s="1"/>
        <n x="22"/>
        <n x="25"/>
      </t>
    </mdx>
    <mdx n="10" f="v">
      <t c="4" si="5">
        <n x="20" s="1"/>
        <n x="21" s="1"/>
        <n x="22"/>
        <n x="26"/>
      </t>
    </mdx>
    <mdx n="10" f="v">
      <t c="4" si="5">
        <n x="20" s="1"/>
        <n x="21" s="1"/>
        <n x="22"/>
        <n x="27"/>
      </t>
    </mdx>
    <mdx n="10" f="v">
      <t c="4" si="5">
        <n x="20" s="1"/>
        <n x="21" s="1"/>
        <n x="22"/>
        <n x="28"/>
      </t>
    </mdx>
    <mdx n="10" f="v">
      <t c="4" si="5">
        <n x="20" s="1"/>
        <n x="21" s="1"/>
        <n x="22"/>
        <n x="29"/>
      </t>
    </mdx>
  </mdxMetadata>
  <valueMetadata count="1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</valueMetadata>
</metadata>
</file>

<file path=xl/sharedStrings.xml><?xml version="1.0" encoding="utf-8"?>
<sst xmlns="http://schemas.openxmlformats.org/spreadsheetml/2006/main" count="66" uniqueCount="43">
  <si>
    <t>APK Pensionskasse AG</t>
  </si>
  <si>
    <t>Bundespensionskasse AG</t>
  </si>
  <si>
    <t>Bilanzsumme</t>
  </si>
  <si>
    <t>Beiträge</t>
  </si>
  <si>
    <t>Leistungen</t>
  </si>
  <si>
    <t>Valida Pension AG</t>
  </si>
  <si>
    <t>Pensionskassen</t>
  </si>
  <si>
    <t>Summen</t>
  </si>
  <si>
    <t>Sozialversicherungspensionskasse AG</t>
  </si>
  <si>
    <t>Vermögen
der AG</t>
  </si>
  <si>
    <t>Vermögen
der VRG</t>
  </si>
  <si>
    <t>AWB</t>
  </si>
  <si>
    <t>LB</t>
  </si>
  <si>
    <t>AWB und LB</t>
  </si>
  <si>
    <t>Deckungs-rückstellung</t>
  </si>
  <si>
    <t>Schwankungs-rückstellung</t>
  </si>
  <si>
    <t>Aktien</t>
  </si>
  <si>
    <t>Immobilien</t>
  </si>
  <si>
    <t>Summe Vermögen</t>
  </si>
  <si>
    <t>31.12.2012</t>
  </si>
  <si>
    <t>31.12.2013</t>
  </si>
  <si>
    <t>31.12.2014</t>
  </si>
  <si>
    <t>31.12.2015</t>
  </si>
  <si>
    <t>31.12.2016</t>
  </si>
  <si>
    <t>31.12.2017</t>
  </si>
  <si>
    <t>in % 
gesamt</t>
  </si>
  <si>
    <t>+/-
Vorjahr</t>
  </si>
  <si>
    <t>Asset Allokation VRG Vermögen 
nach Derivaten und Leverage</t>
  </si>
  <si>
    <t>Guthaben bei Kreditinstituten</t>
  </si>
  <si>
    <t>Darlehen und Kredite</t>
  </si>
  <si>
    <t>Schuldverschreibungen</t>
  </si>
  <si>
    <t>Sonstige Vermögenswerte</t>
  </si>
  <si>
    <t>Gesamt</t>
  </si>
  <si>
    <t>Pensionskasse</t>
  </si>
  <si>
    <t>Performance Gesamt in %</t>
  </si>
  <si>
    <t>betrieblich</t>
  </si>
  <si>
    <t>überbetrieblich</t>
  </si>
  <si>
    <t>VBV-Pensionskasse Aktiengesellschaft</t>
  </si>
  <si>
    <t>IBM Pensionskasse Aktiengesellschaft</t>
  </si>
  <si>
    <t>BONUS Pensionskassen Aktiengesellschaft</t>
  </si>
  <si>
    <t>Allianz Pensionskasse Aktiengesellschaft</t>
  </si>
  <si>
    <t>Anhang zum Bericht über die Lage der österreichischen Pensionskassen 2025</t>
  </si>
  <si>
    <t>Stichtag: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</si>
</sst>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#,##0&quot; &quot;;\-\ #,##0&quot; &quot;;0&quot; &quot;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d/m/yy"/>
    <numFmt numFmtId="171" formatCode="########0"/>
    <numFmt numFmtId="172" formatCode="General_)"/>
    <numFmt numFmtId="173" formatCode="#,##0.0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###,##0.0"/>
    <numFmt numFmtId="177" formatCode="00"/>
    <numFmt numFmtId="178" formatCode="####0.000"/>
    <numFmt numFmtId="179" formatCode="[Black]#,##0.0;[Black]\-#,##0.0;;"/>
    <numFmt numFmtId="180" formatCode="0.0%&quot;   &quot;"/>
    <numFmt numFmtId="181" formatCode="@*."/>
    <numFmt numFmtId="182" formatCode="#,##0.0,,"/>
    <numFmt numFmtId="183" formatCode="#,##0,,"/>
    <numFmt numFmtId="184" formatCode="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12"/>
      <name val="MS Sans Serif"/>
      <family val="2"/>
    </font>
    <font>
      <sz val="10"/>
      <name val="Helv"/>
    </font>
    <font>
      <sz val="12"/>
      <name val="Helv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8"/>
      <name val="Courier New"/>
      <family val="3"/>
    </font>
    <font>
      <sz val="10"/>
      <name val="Tms Rmn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i/>
      <sz val="11"/>
      <color theme="1" tint="0.14999847407452621"/>
      <name val="Arial"/>
      <family val="2"/>
    </font>
    <font>
      <i/>
      <sz val="11"/>
      <color theme="0" tint="-0.499984740745262"/>
      <name val="Arial"/>
      <family val="2"/>
    </font>
    <font>
      <b/>
      <sz val="16"/>
      <color rgb="FFEC66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C6600"/>
        <bgColor indexed="64"/>
      </patternFill>
    </fill>
    <fill>
      <patternFill patternType="solid">
        <fgColor rgb="FFFFB9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medium">
        <color indexed="64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indexed="64"/>
      </bottom>
      <diagonal/>
    </border>
    <border>
      <left style="medium">
        <color rgb="FF595959"/>
      </left>
      <right style="thin">
        <color rgb="FF595959"/>
      </right>
      <top style="thin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rgb="FF595959"/>
      </right>
      <top/>
      <bottom style="medium">
        <color indexed="64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indexed="64"/>
      </bottom>
      <diagonal/>
    </border>
    <border>
      <left style="thin">
        <color rgb="FF595959"/>
      </left>
      <right style="medium">
        <color rgb="FF595959"/>
      </right>
      <top/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0" fontId="2" fillId="0" borderId="0"/>
    <xf numFmtId="164" fontId="2" fillId="0" borderId="0" applyFont="0" applyFill="0" applyBorder="0" applyProtection="0">
      <alignment vertical="center"/>
    </xf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38" fontId="4" fillId="0" borderId="0" applyFill="0" applyBorder="0" applyAlignment="0">
      <protection locked="0"/>
    </xf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2" fillId="0" borderId="0" applyProtection="0">
      <protection locked="0"/>
    </xf>
    <xf numFmtId="170" fontId="2" fillId="0" borderId="0" applyProtection="0">
      <protection locked="0"/>
    </xf>
    <xf numFmtId="170" fontId="2" fillId="0" borderId="0" applyProtection="0">
      <protection locked="0"/>
    </xf>
    <xf numFmtId="14" fontId="5" fillId="0" borderId="0">
      <alignment horizontal="center"/>
    </xf>
    <xf numFmtId="43" fontId="2" fillId="0" borderId="0" applyFont="0" applyFill="0" applyBorder="0" applyAlignment="0" applyProtection="0"/>
    <xf numFmtId="38" fontId="5" fillId="1" borderId="1" applyProtection="0"/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2" fontId="6" fillId="0" borderId="0"/>
    <xf numFmtId="4" fontId="7" fillId="2" borderId="2">
      <alignment horizontal="right" vertical="center"/>
    </xf>
    <xf numFmtId="4" fontId="8" fillId="2" borderId="2">
      <alignment horizontal="right" vertical="center"/>
    </xf>
    <xf numFmtId="4" fontId="8" fillId="2" borderId="2">
      <alignment horizontal="right" vertical="center"/>
    </xf>
    <xf numFmtId="0" fontId="9" fillId="0" borderId="0" applyNumberFormat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1" fontId="2" fillId="0" borderId="0"/>
    <xf numFmtId="171" fontId="2" fillId="0" borderId="0"/>
    <xf numFmtId="171" fontId="2" fillId="0" borderId="0"/>
    <xf numFmtId="177" fontId="12" fillId="0" borderId="3">
      <alignment horizontal="center"/>
      <protection locked="0"/>
    </xf>
    <xf numFmtId="178" fontId="2" fillId="0" borderId="0"/>
    <xf numFmtId="178" fontId="2" fillId="0" borderId="0"/>
    <xf numFmtId="178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7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0" fontId="14" fillId="0" borderId="4">
      <protection locked="0"/>
    </xf>
    <xf numFmtId="181" fontId="15" fillId="0" borderId="5" applyNumberFormat="0" applyFont="0" applyBorder="0" applyAlignment="0" applyProtection="0"/>
    <xf numFmtId="0" fontId="2" fillId="0" borderId="0"/>
    <xf numFmtId="0" fontId="2" fillId="0" borderId="0"/>
    <xf numFmtId="0" fontId="16" fillId="0" borderId="0"/>
    <xf numFmtId="0" fontId="5" fillId="1" borderId="6" applyProtection="0">
      <alignment horizontal="center"/>
    </xf>
    <xf numFmtId="0" fontId="17" fillId="3" borderId="7" applyBorder="0">
      <alignment horizontal="center" vertical="center"/>
    </xf>
    <xf numFmtId="9" fontId="2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47" applyNumberFormat="0" applyFill="0" applyAlignment="0" applyProtection="0"/>
    <xf numFmtId="0" fontId="29" fillId="0" borderId="48" applyNumberFormat="0" applyFill="0" applyAlignment="0" applyProtection="0"/>
    <xf numFmtId="0" fontId="30" fillId="0" borderId="49" applyNumberFormat="0" applyFill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2" fillId="9" borderId="0" applyNumberFormat="0" applyBorder="0" applyAlignment="0" applyProtection="0"/>
    <xf numFmtId="0" fontId="33" fillId="10" borderId="0" applyNumberFormat="0" applyBorder="0" applyAlignment="0" applyProtection="0"/>
    <xf numFmtId="0" fontId="34" fillId="11" borderId="50" applyNumberFormat="0" applyAlignment="0" applyProtection="0"/>
    <xf numFmtId="0" fontId="35" fillId="12" borderId="51" applyNumberFormat="0" applyAlignment="0" applyProtection="0"/>
    <xf numFmtId="0" fontId="36" fillId="12" borderId="50" applyNumberFormat="0" applyAlignment="0" applyProtection="0"/>
    <xf numFmtId="0" fontId="37" fillId="0" borderId="52" applyNumberFormat="0" applyFill="0" applyAlignment="0" applyProtection="0"/>
    <xf numFmtId="0" fontId="38" fillId="13" borderId="53" applyNumberFormat="0" applyAlignment="0" applyProtection="0"/>
    <xf numFmtId="0" fontId="39" fillId="0" borderId="0" applyNumberFormat="0" applyFill="0" applyBorder="0" applyAlignment="0" applyProtection="0"/>
    <xf numFmtId="0" fontId="20" fillId="14" borderId="54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55" applyNumberFormat="0" applyFill="0" applyAlignment="0" applyProtection="0"/>
    <xf numFmtId="0" fontId="4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2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42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2" fillId="5" borderId="20" xfId="0" applyFont="1" applyFill="1" applyBorder="1" applyAlignment="1">
      <alignment vertical="center"/>
    </xf>
    <xf numFmtId="0" fontId="22" fillId="5" borderId="23" xfId="0" applyFont="1" applyFill="1" applyBorder="1" applyAlignment="1">
      <alignment vertical="center"/>
    </xf>
    <xf numFmtId="0" fontId="22" fillId="5" borderId="26" xfId="0" applyFont="1" applyFill="1" applyBorder="1" applyAlignment="1">
      <alignment vertical="center" wrapText="1"/>
    </xf>
    <xf numFmtId="0" fontId="23" fillId="5" borderId="17" xfId="0" applyFont="1" applyFill="1" applyBorder="1" applyAlignment="1">
      <alignment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22" fillId="5" borderId="20" xfId="0" applyFont="1" applyFill="1" applyBorder="1" applyAlignment="1">
      <alignment vertical="center" wrapText="1"/>
    </xf>
    <xf numFmtId="0" fontId="22" fillId="5" borderId="21" xfId="0" applyFont="1" applyFill="1" applyBorder="1" applyAlignment="1">
      <alignment vertical="center" wrapText="1"/>
    </xf>
    <xf numFmtId="0" fontId="22" fillId="5" borderId="27" xfId="0" applyFont="1" applyFill="1" applyBorder="1" applyAlignment="1">
      <alignment vertical="center" wrapText="1"/>
    </xf>
    <xf numFmtId="0" fontId="23" fillId="5" borderId="17" xfId="0" applyFont="1" applyFill="1" applyBorder="1" applyAlignment="1">
      <alignment vertical="center" wrapText="1"/>
    </xf>
    <xf numFmtId="0" fontId="22" fillId="5" borderId="18" xfId="0" applyFont="1" applyFill="1" applyBorder="1" applyAlignment="1">
      <alignment vertical="center" wrapText="1"/>
    </xf>
    <xf numFmtId="9" fontId="24" fillId="5" borderId="22" xfId="57" applyFont="1" applyFill="1" applyBorder="1" applyAlignment="1">
      <alignment horizontal="right" vertical="center"/>
    </xf>
    <xf numFmtId="9" fontId="24" fillId="5" borderId="25" xfId="57" applyFont="1" applyFill="1" applyBorder="1" applyAlignment="1">
      <alignment horizontal="right" vertical="center"/>
    </xf>
    <xf numFmtId="0" fontId="22" fillId="5" borderId="26" xfId="0" applyFont="1" applyFill="1" applyBorder="1" applyAlignment="1">
      <alignment vertical="center"/>
    </xf>
    <xf numFmtId="9" fontId="24" fillId="5" borderId="28" xfId="57" applyFont="1" applyFill="1" applyBorder="1" applyAlignment="1">
      <alignment horizontal="right" vertical="center"/>
    </xf>
    <xf numFmtId="9" fontId="24" fillId="5" borderId="19" xfId="57" applyFont="1" applyFill="1" applyBorder="1" applyAlignment="1">
      <alignment horizontal="right" vertical="center"/>
    </xf>
    <xf numFmtId="182" fontId="22" fillId="5" borderId="30" xfId="0" applyNumberFormat="1" applyFont="1" applyFill="1" applyBorder="1" applyAlignment="1">
      <alignment vertical="center"/>
    </xf>
    <xf numFmtId="182" fontId="22" fillId="5" borderId="31" xfId="0" applyNumberFormat="1" applyFont="1" applyFill="1" applyBorder="1" applyAlignment="1">
      <alignment vertical="center"/>
    </xf>
    <xf numFmtId="182" fontId="22" fillId="5" borderId="32" xfId="0" applyNumberFormat="1" applyFont="1" applyFill="1" applyBorder="1" applyAlignment="1">
      <alignment vertical="center"/>
    </xf>
    <xf numFmtId="182" fontId="22" fillId="5" borderId="33" xfId="0" applyNumberFormat="1" applyFont="1" applyFill="1" applyBorder="1" applyAlignment="1">
      <alignment vertical="center"/>
    </xf>
    <xf numFmtId="183" fontId="22" fillId="5" borderId="20" xfId="0" applyNumberFormat="1" applyFont="1" applyFill="1" applyBorder="1" applyAlignment="1">
      <alignment vertical="center"/>
    </xf>
    <xf numFmtId="183" fontId="22" fillId="5" borderId="23" xfId="0" applyNumberFormat="1" applyFont="1" applyFill="1" applyBorder="1" applyAlignment="1">
      <alignment vertical="center"/>
    </xf>
    <xf numFmtId="183" fontId="22" fillId="5" borderId="26" xfId="0" applyNumberFormat="1" applyFont="1" applyFill="1" applyBorder="1" applyAlignment="1">
      <alignment vertical="center"/>
    </xf>
    <xf numFmtId="183" fontId="22" fillId="5" borderId="17" xfId="0" applyNumberFormat="1" applyFont="1" applyFill="1" applyBorder="1" applyAlignment="1">
      <alignment vertical="center"/>
    </xf>
    <xf numFmtId="9" fontId="24" fillId="5" borderId="19" xfId="57" applyFont="1" applyFill="1" applyBorder="1" applyAlignment="1">
      <alignment vertical="center"/>
    </xf>
    <xf numFmtId="0" fontId="22" fillId="5" borderId="35" xfId="0" applyFont="1" applyFill="1" applyBorder="1" applyAlignment="1">
      <alignment vertical="center"/>
    </xf>
    <xf numFmtId="0" fontId="22" fillId="5" borderId="36" xfId="0" applyFont="1" applyFill="1" applyBorder="1" applyAlignment="1">
      <alignment vertical="center"/>
    </xf>
    <xf numFmtId="0" fontId="22" fillId="5" borderId="37" xfId="0" applyFont="1" applyFill="1" applyBorder="1" applyAlignment="1">
      <alignment vertical="center" wrapText="1"/>
    </xf>
    <xf numFmtId="0" fontId="23" fillId="5" borderId="38" xfId="0" applyFont="1" applyFill="1" applyBorder="1" applyAlignment="1">
      <alignment vertical="center"/>
    </xf>
    <xf numFmtId="0" fontId="23" fillId="5" borderId="30" xfId="0" applyFont="1" applyFill="1" applyBorder="1" applyAlignment="1">
      <alignment vertical="center" wrapText="1"/>
    </xf>
    <xf numFmtId="0" fontId="23" fillId="5" borderId="32" xfId="0" applyFont="1" applyFill="1" applyBorder="1" applyAlignment="1">
      <alignment vertical="center" wrapText="1"/>
    </xf>
    <xf numFmtId="0" fontId="23" fillId="5" borderId="33" xfId="0" applyFont="1" applyFill="1" applyBorder="1" applyAlignment="1">
      <alignment vertical="center" wrapText="1"/>
    </xf>
    <xf numFmtId="0" fontId="22" fillId="5" borderId="17" xfId="0" applyFont="1" applyFill="1" applyBorder="1" applyAlignment="1">
      <alignment vertical="center" wrapText="1"/>
    </xf>
    <xf numFmtId="3" fontId="22" fillId="5" borderId="20" xfId="0" applyNumberFormat="1" applyFont="1" applyFill="1" applyBorder="1" applyAlignment="1">
      <alignment horizontal="right" vertical="center" indent="1"/>
    </xf>
    <xf numFmtId="3" fontId="22" fillId="5" borderId="21" xfId="0" applyNumberFormat="1" applyFont="1" applyFill="1" applyBorder="1" applyAlignment="1">
      <alignment horizontal="right" vertical="center" indent="1"/>
    </xf>
    <xf numFmtId="3" fontId="22" fillId="5" borderId="22" xfId="0" applyNumberFormat="1" applyFont="1" applyFill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3" fontId="22" fillId="5" borderId="23" xfId="0" applyNumberFormat="1" applyFont="1" applyFill="1" applyBorder="1" applyAlignment="1">
      <alignment horizontal="right" vertical="center" indent="1"/>
    </xf>
    <xf numFmtId="3" fontId="22" fillId="5" borderId="24" xfId="0" applyNumberFormat="1" applyFont="1" applyFill="1" applyBorder="1" applyAlignment="1">
      <alignment horizontal="right" vertical="center" indent="1"/>
    </xf>
    <xf numFmtId="3" fontId="22" fillId="5" borderId="25" xfId="0" applyNumberFormat="1" applyFont="1" applyFill="1" applyBorder="1" applyAlignment="1">
      <alignment horizontal="right" vertical="center" indent="1"/>
    </xf>
    <xf numFmtId="3" fontId="22" fillId="5" borderId="26" xfId="0" applyNumberFormat="1" applyFont="1" applyFill="1" applyBorder="1" applyAlignment="1">
      <alignment horizontal="right" vertical="center" indent="1"/>
    </xf>
    <xf numFmtId="3" fontId="22" fillId="5" borderId="27" xfId="0" applyNumberFormat="1" applyFont="1" applyFill="1" applyBorder="1" applyAlignment="1">
      <alignment horizontal="right" vertical="center" indent="1"/>
    </xf>
    <xf numFmtId="3" fontId="22" fillId="5" borderId="28" xfId="0" applyNumberFormat="1" applyFont="1" applyFill="1" applyBorder="1" applyAlignment="1">
      <alignment horizontal="right" vertical="center" indent="1"/>
    </xf>
    <xf numFmtId="3" fontId="23" fillId="5" borderId="17" xfId="0" applyNumberFormat="1" applyFont="1" applyFill="1" applyBorder="1" applyAlignment="1">
      <alignment horizontal="right" vertical="center" indent="1"/>
    </xf>
    <xf numFmtId="3" fontId="23" fillId="5" borderId="18" xfId="0" applyNumberFormat="1" applyFont="1" applyFill="1" applyBorder="1" applyAlignment="1">
      <alignment horizontal="right" vertical="center" indent="1"/>
    </xf>
    <xf numFmtId="3" fontId="23" fillId="5" borderId="19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23" fillId="5" borderId="11" xfId="0" applyNumberFormat="1" applyFont="1" applyFill="1" applyBorder="1" applyAlignment="1">
      <alignment horizontal="right" vertical="center" indent="1"/>
    </xf>
    <xf numFmtId="3" fontId="23" fillId="5" borderId="12" xfId="0" applyNumberFormat="1" applyFont="1" applyFill="1" applyBorder="1" applyAlignment="1">
      <alignment horizontal="right" vertical="center" indent="1"/>
    </xf>
    <xf numFmtId="3" fontId="23" fillId="5" borderId="13" xfId="0" applyNumberFormat="1" applyFont="1" applyFill="1" applyBorder="1" applyAlignment="1">
      <alignment horizontal="right" vertical="center" indent="1"/>
    </xf>
    <xf numFmtId="184" fontId="22" fillId="5" borderId="22" xfId="0" applyNumberFormat="1" applyFont="1" applyFill="1" applyBorder="1" applyAlignment="1">
      <alignment vertical="center" wrapText="1"/>
    </xf>
    <xf numFmtId="184" fontId="22" fillId="5" borderId="28" xfId="0" applyNumberFormat="1" applyFont="1" applyFill="1" applyBorder="1" applyAlignment="1">
      <alignment vertical="center" wrapText="1"/>
    </xf>
    <xf numFmtId="184" fontId="22" fillId="5" borderId="19" xfId="0" applyNumberFormat="1" applyFont="1" applyFill="1" applyBorder="1" applyAlignment="1">
      <alignment vertical="center" wrapText="1"/>
    </xf>
    <xf numFmtId="0" fontId="25" fillId="0" borderId="0" xfId="0" applyFont="1"/>
    <xf numFmtId="0" fontId="25" fillId="4" borderId="0" xfId="0" applyFont="1" applyFill="1" applyAlignment="1">
      <alignment vertical="center"/>
    </xf>
    <xf numFmtId="9" fontId="24" fillId="5" borderId="40" xfId="57" applyFont="1" applyFill="1" applyBorder="1" applyAlignment="1">
      <alignment horizontal="right" vertical="center"/>
    </xf>
    <xf numFmtId="183" fontId="22" fillId="5" borderId="41" xfId="0" applyNumberFormat="1" applyFont="1" applyFill="1" applyBorder="1" applyAlignment="1">
      <alignment vertical="center"/>
    </xf>
    <xf numFmtId="183" fontId="22" fillId="5" borderId="42" xfId="0" applyNumberFormat="1" applyFont="1" applyFill="1" applyBorder="1" applyAlignment="1">
      <alignment vertical="center"/>
    </xf>
    <xf numFmtId="183" fontId="22" fillId="5" borderId="43" xfId="0" applyNumberFormat="1" applyFont="1" applyFill="1" applyBorder="1" applyAlignment="1">
      <alignment vertical="center"/>
    </xf>
    <xf numFmtId="9" fontId="24" fillId="5" borderId="45" xfId="57" applyFont="1" applyFill="1" applyBorder="1" applyAlignment="1">
      <alignment horizontal="right" vertical="center"/>
    </xf>
    <xf numFmtId="9" fontId="24" fillId="5" borderId="44" xfId="57" applyFont="1" applyFill="1" applyBorder="1" applyAlignment="1">
      <alignment horizontal="right" vertical="center"/>
    </xf>
    <xf numFmtId="9" fontId="24" fillId="5" borderId="46" xfId="57" applyFont="1" applyFill="1" applyBorder="1" applyAlignment="1">
      <alignment horizontal="right" vertical="center"/>
    </xf>
    <xf numFmtId="0" fontId="21" fillId="6" borderId="34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3" fontId="22" fillId="7" borderId="21" xfId="0" applyNumberFormat="1" applyFont="1" applyFill="1" applyBorder="1" applyAlignment="1">
      <alignment horizontal="right" vertical="center" indent="1"/>
    </xf>
    <xf numFmtId="3" fontId="22" fillId="7" borderId="24" xfId="0" applyNumberFormat="1" applyFont="1" applyFill="1" applyBorder="1" applyAlignment="1">
      <alignment horizontal="right" vertical="center" indent="1"/>
    </xf>
    <xf numFmtId="3" fontId="22" fillId="7" borderId="27" xfId="0" applyNumberFormat="1" applyFont="1" applyFill="1" applyBorder="1" applyAlignment="1">
      <alignment horizontal="right" vertical="center" indent="1"/>
    </xf>
    <xf numFmtId="3" fontId="23" fillId="7" borderId="18" xfId="0" applyNumberFormat="1" applyFont="1" applyFill="1" applyBorder="1" applyAlignment="1">
      <alignment horizontal="right" vertical="center" indent="1"/>
    </xf>
    <xf numFmtId="0" fontId="21" fillId="6" borderId="14" xfId="0" applyFont="1" applyFill="1" applyBorder="1" applyAlignment="1">
      <alignment horizontal="center" vertical="center"/>
    </xf>
    <xf numFmtId="0" fontId="21" fillId="6" borderId="16" xfId="0" quotePrefix="1" applyFont="1" applyFill="1" applyBorder="1" applyAlignment="1">
      <alignment horizontal="center" vertical="center" wrapText="1"/>
    </xf>
    <xf numFmtId="14" fontId="21" fillId="6" borderId="14" xfId="0" applyNumberFormat="1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 wrapText="1"/>
    </xf>
    <xf numFmtId="9" fontId="24" fillId="7" borderId="21" xfId="57" applyFont="1" applyFill="1" applyBorder="1" applyAlignment="1">
      <alignment horizontal="right" vertical="center"/>
    </xf>
    <xf numFmtId="9" fontId="24" fillId="7" borderId="24" xfId="57" applyFont="1" applyFill="1" applyBorder="1" applyAlignment="1">
      <alignment horizontal="right" vertical="center"/>
    </xf>
    <xf numFmtId="9" fontId="24" fillId="7" borderId="27" xfId="57" applyFont="1" applyFill="1" applyBorder="1" applyAlignment="1">
      <alignment horizontal="right" vertical="center"/>
    </xf>
    <xf numFmtId="9" fontId="24" fillId="7" borderId="18" xfId="0" applyNumberFormat="1" applyFont="1" applyFill="1" applyBorder="1" applyAlignment="1">
      <alignment vertical="center"/>
    </xf>
    <xf numFmtId="0" fontId="19" fillId="0" borderId="0" xfId="0" applyFont="1" applyAlignment="1">
      <alignment horizontal="right" vertical="center" wrapText="1"/>
    </xf>
    <xf numFmtId="184" fontId="22" fillId="5" borderId="19" xfId="0" applyNumberFormat="1" applyFont="1" applyFill="1" applyBorder="1" applyAlignment="1">
      <alignment horizontal="right" vertical="center" wrapText="1"/>
    </xf>
    <xf numFmtId="184" fontId="22" fillId="5" borderId="28" xfId="0" applyNumberFormat="1" applyFont="1" applyFill="1" applyBorder="1" applyAlignment="1">
      <alignment horizontal="right" vertical="center" wrapText="1"/>
    </xf>
    <xf numFmtId="184" fontId="22" fillId="5" borderId="22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</cellXfs>
  <cellStyles count="99">
    <cellStyle name="1 indent" xfId="4" xr:uid="{00000000-0005-0000-0000-000000000000}"/>
    <cellStyle name="1enter" xfId="5" xr:uid="{00000000-0005-0000-0000-000001000000}"/>
    <cellStyle name="2 indents" xfId="6" xr:uid="{00000000-0005-0000-0000-000002000000}"/>
    <cellStyle name="20 % - Akzent1" xfId="76" builtinId="30" customBuiltin="1"/>
    <cellStyle name="20 % - Akzent2" xfId="80" builtinId="34" customBuiltin="1"/>
    <cellStyle name="20 % - Akzent3" xfId="84" builtinId="38" customBuiltin="1"/>
    <cellStyle name="20 % - Akzent4" xfId="88" builtinId="42" customBuiltin="1"/>
    <cellStyle name="20 % - Akzent5" xfId="92" builtinId="46" customBuiltin="1"/>
    <cellStyle name="20 % - Akzent6" xfId="96" builtinId="50" customBuiltin="1"/>
    <cellStyle name="3 indents" xfId="7" xr:uid="{00000000-0005-0000-0000-000003000000}"/>
    <cellStyle name="4 indents" xfId="8" xr:uid="{00000000-0005-0000-0000-000004000000}"/>
    <cellStyle name="40 % - Akzent1" xfId="77" builtinId="31" customBuiltin="1"/>
    <cellStyle name="40 % - Akzent2" xfId="81" builtinId="35" customBuiltin="1"/>
    <cellStyle name="40 % - Akzent3" xfId="85" builtinId="39" customBuiltin="1"/>
    <cellStyle name="40 % - Akzent4" xfId="89" builtinId="43" customBuiltin="1"/>
    <cellStyle name="40 % - Akzent5" xfId="93" builtinId="47" customBuiltin="1"/>
    <cellStyle name="40 % - Akzent6" xfId="97" builtinId="51" customBuiltin="1"/>
    <cellStyle name="5 indents" xfId="9" xr:uid="{00000000-0005-0000-0000-000005000000}"/>
    <cellStyle name="60 % - Akzent1" xfId="78" builtinId="32" customBuiltin="1"/>
    <cellStyle name="60 % - Akzent2" xfId="82" builtinId="36" customBuiltin="1"/>
    <cellStyle name="60 % - Akzent3" xfId="86" builtinId="40" customBuiltin="1"/>
    <cellStyle name="60 % - Akzent4" xfId="90" builtinId="44" customBuiltin="1"/>
    <cellStyle name="60 % - Akzent5" xfId="94" builtinId="48" customBuiltin="1"/>
    <cellStyle name="60 % - Akzent6" xfId="98" builtinId="52" customBuiltin="1"/>
    <cellStyle name="Akzent1" xfId="75" builtinId="29" customBuiltin="1"/>
    <cellStyle name="Akzent2" xfId="79" builtinId="33" customBuiltin="1"/>
    <cellStyle name="Akzent3" xfId="83" builtinId="37" customBuiltin="1"/>
    <cellStyle name="Akzent4" xfId="87" builtinId="41" customBuiltin="1"/>
    <cellStyle name="Akzent5" xfId="91" builtinId="45" customBuiltin="1"/>
    <cellStyle name="Akzent6" xfId="95" builtinId="49" customBuiltin="1"/>
    <cellStyle name="Ausgabe" xfId="67" builtinId="21" customBuiltin="1"/>
    <cellStyle name="Berechnung" xfId="68" builtinId="22" customBuiltin="1"/>
    <cellStyle name="Date" xfId="10" xr:uid="{00000000-0005-0000-0000-000006000000}"/>
    <cellStyle name="Date 2" xfId="11" xr:uid="{00000000-0005-0000-0000-000007000000}"/>
    <cellStyle name="Date_AWLB pro PK" xfId="12" xr:uid="{00000000-0005-0000-0000-000008000000}"/>
    <cellStyle name="Datum" xfId="13" xr:uid="{00000000-0005-0000-0000-000009000000}"/>
    <cellStyle name="Dezimal 2" xfId="14" xr:uid="{00000000-0005-0000-0000-00000A000000}"/>
    <cellStyle name="Dezimal0" xfId="2" xr:uid="{00000000-0005-0000-0000-00000B000000}"/>
    <cellStyle name="Dezimal1[0]" xfId="15" xr:uid="{00000000-0005-0000-0000-00000C000000}"/>
    <cellStyle name="Eingabe" xfId="66" builtinId="20" customBuiltin="1"/>
    <cellStyle name="Entier" xfId="16" xr:uid="{00000000-0005-0000-0000-00000D000000}"/>
    <cellStyle name="Entier 2" xfId="17" xr:uid="{00000000-0005-0000-0000-00000E000000}"/>
    <cellStyle name="Entier_AWLB pro PK" xfId="18" xr:uid="{00000000-0005-0000-0000-00000F000000}"/>
    <cellStyle name="Ergebnis" xfId="74" builtinId="25" customBuiltin="1"/>
    <cellStyle name="Erklärender Text" xfId="73" builtinId="53" customBuiltin="1"/>
    <cellStyle name="Excel.Chart" xfId="19" xr:uid="{00000000-0005-0000-0000-000010000000}"/>
    <cellStyle name="Formblatt A Betr./Überbetr/Ges. akt. Jahrc13" xfId="20" xr:uid="{00000000-0005-0000-0000-000011000000}"/>
    <cellStyle name="Formblatt A Betr./Überbetr/Ges. akt. Jahrc15" xfId="21" xr:uid="{00000000-0005-0000-0000-000012000000}"/>
    <cellStyle name="Formblatt B Betr./Überbetr/Ges. akt. Jahrc14" xfId="22" xr:uid="{00000000-0005-0000-0000-000013000000}"/>
    <cellStyle name="Gauche_traitement" xfId="23" xr:uid="{00000000-0005-0000-0000-000014000000}"/>
    <cellStyle name="Gut" xfId="63" builtinId="26" customBuiltin="1"/>
    <cellStyle name="Hyperlink 2" xfId="24" xr:uid="{00000000-0005-0000-0000-000015000000}"/>
    <cellStyle name="imf-one decimal" xfId="25" xr:uid="{00000000-0005-0000-0000-000016000000}"/>
    <cellStyle name="imf-zero decimal" xfId="26" xr:uid="{00000000-0005-0000-0000-000017000000}"/>
    <cellStyle name="Millares [0]_11.1.3. bis" xfId="27" xr:uid="{00000000-0005-0000-0000-000018000000}"/>
    <cellStyle name="Millares_11.1.3. bis" xfId="28" xr:uid="{00000000-0005-0000-0000-000019000000}"/>
    <cellStyle name="Moneda [0]_11.1.3. bis" xfId="29" xr:uid="{00000000-0005-0000-0000-00001A000000}"/>
    <cellStyle name="Moneda_11.1.3. bis" xfId="30" xr:uid="{00000000-0005-0000-0000-00001B000000}"/>
    <cellStyle name="Montant" xfId="31" xr:uid="{00000000-0005-0000-0000-00001C000000}"/>
    <cellStyle name="Montant 2" xfId="32" xr:uid="{00000000-0005-0000-0000-00001D000000}"/>
    <cellStyle name="Montant_AWLB pro PK" xfId="33" xr:uid="{00000000-0005-0000-0000-00001E000000}"/>
    <cellStyle name="Moyenne" xfId="34" xr:uid="{00000000-0005-0000-0000-00001F000000}"/>
    <cellStyle name="Moyenne 2" xfId="35" xr:uid="{00000000-0005-0000-0000-000020000000}"/>
    <cellStyle name="Moyenne_AWLB pro PK" xfId="36" xr:uid="{00000000-0005-0000-0000-000021000000}"/>
    <cellStyle name="Neutral" xfId="65" builtinId="28" customBuiltin="1"/>
    <cellStyle name="NoLigne" xfId="37" xr:uid="{00000000-0005-0000-0000-000022000000}"/>
    <cellStyle name="Nombre" xfId="38" xr:uid="{00000000-0005-0000-0000-000023000000}"/>
    <cellStyle name="Nombre 2" xfId="39" xr:uid="{00000000-0005-0000-0000-000024000000}"/>
    <cellStyle name="Nombre_AWLB pro PK" xfId="40" xr:uid="{00000000-0005-0000-0000-000025000000}"/>
    <cellStyle name="Normal - Style1" xfId="41" xr:uid="{00000000-0005-0000-0000-000026000000}"/>
    <cellStyle name="Normal - Style2" xfId="42" xr:uid="{00000000-0005-0000-0000-000027000000}"/>
    <cellStyle name="Normal - Style3" xfId="43" xr:uid="{00000000-0005-0000-0000-000028000000}"/>
    <cellStyle name="Normal_AM_FSI_Mar03" xfId="44" xr:uid="{00000000-0005-0000-0000-000029000000}"/>
    <cellStyle name="Notiz" xfId="72" builtinId="10" customBuiltin="1"/>
    <cellStyle name="percentage difference" xfId="45" xr:uid="{00000000-0005-0000-0000-00002A000000}"/>
    <cellStyle name="Planches" xfId="46" xr:uid="{00000000-0005-0000-0000-00002B000000}"/>
    <cellStyle name="Planches 2" xfId="47" xr:uid="{00000000-0005-0000-0000-00002C000000}"/>
    <cellStyle name="Planches_AWLB pro PK" xfId="48" xr:uid="{00000000-0005-0000-0000-00002D000000}"/>
    <cellStyle name="Prozent" xfId="57" builtinId="5"/>
    <cellStyle name="Prozent 2" xfId="3" xr:uid="{00000000-0005-0000-0000-00002F000000}"/>
    <cellStyle name="Prozent 2 2" xfId="49" xr:uid="{00000000-0005-0000-0000-000030000000}"/>
    <cellStyle name="Ratio" xfId="50" xr:uid="{00000000-0005-0000-0000-000031000000}"/>
    <cellStyle name="Schlecht" xfId="64" builtinId="27" customBuiltin="1"/>
    <cellStyle name="soustotal" xfId="51" xr:uid="{00000000-0005-0000-0000-000032000000}"/>
    <cellStyle name="Standard" xfId="0" builtinId="0"/>
    <cellStyle name="Standard 2" xfId="1" xr:uid="{00000000-0005-0000-0000-000034000000}"/>
    <cellStyle name="Standard 2 2" xfId="52" xr:uid="{00000000-0005-0000-0000-000035000000}"/>
    <cellStyle name="Standard 2_AWLB pro PK" xfId="53" xr:uid="{00000000-0005-0000-0000-000036000000}"/>
    <cellStyle name="Standard 3" xfId="54" xr:uid="{00000000-0005-0000-0000-000037000000}"/>
    <cellStyle name="Standard2" xfId="55" xr:uid="{00000000-0005-0000-0000-000038000000}"/>
    <cellStyle name="th" xfId="56" xr:uid="{00000000-0005-0000-0000-000039000000}"/>
    <cellStyle name="Überschrift" xfId="58" builtinId="15" customBuiltin="1"/>
    <cellStyle name="Überschrift 1" xfId="59" builtinId="16" customBuiltin="1"/>
    <cellStyle name="Überschrift 2" xfId="60" builtinId="17" customBuiltin="1"/>
    <cellStyle name="Überschrift 3" xfId="61" builtinId="18" customBuiltin="1"/>
    <cellStyle name="Überschrift 4" xfId="62" builtinId="19" customBuiltin="1"/>
    <cellStyle name="Verknüpfte Zelle" xfId="69" builtinId="24" customBuiltin="1"/>
    <cellStyle name="Warnender Text" xfId="71" builtinId="11" customBuiltin="1"/>
    <cellStyle name="Zelle überprüfen" xfId="70" builtinId="23" customBuiltin="1"/>
  </cellStyles>
  <dxfs count="0"/>
  <tableStyles count="0" defaultTableStyle="TableStyleMedium9" defaultPivotStyle="PivotStyleLight16"/>
  <colors>
    <mruColors>
      <color rgb="FFFFB900"/>
      <color rgb="FFEC6600"/>
      <color rgb="FFE46C0A"/>
      <color rgb="FF595959"/>
      <color rgb="FFE6E6E6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6</xdr:col>
      <xdr:colOff>1402225</xdr:colOff>
      <xdr:row>0</xdr:row>
      <xdr:rowOff>993875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2876" y="154778"/>
          <a:ext cx="10119029" cy="839097"/>
          <a:chOff x="0" y="0"/>
          <a:chExt cx="9748506" cy="839097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10</xdr:col>
      <xdr:colOff>187788</xdr:colOff>
      <xdr:row>0</xdr:row>
      <xdr:rowOff>993875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B2BB1DFD-85C3-4CBE-BFBA-C670FEB16372}"/>
            </a:ext>
          </a:extLst>
        </xdr:cNvPr>
        <xdr:cNvGrpSpPr/>
      </xdr:nvGrpSpPr>
      <xdr:grpSpPr>
        <a:xfrm>
          <a:off x="161585" y="154778"/>
          <a:ext cx="10381239" cy="839097"/>
          <a:chOff x="0" y="0"/>
          <a:chExt cx="9748506" cy="839097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B311CECC-5F25-32EF-04B6-D1B44A40BE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0A9D7E22-15DC-3DDD-EF58-98116CE3C9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user$\VAANWEND\VAWI96\AUSW_LB\2011\AUSW_K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Abteilung1\3.%20Aufsichtsentwicklung\Makroaufsicht\Makrobericht%20PK\2023\02.%20Daten\Daten%20f&#252;r%20Anhang_Assets.xlsx" TargetMode="External"/><Relationship Id="rId1" Type="http://schemas.openxmlformats.org/officeDocument/2006/relationships/externalLinkPath" Target="/Abteilung1/3.%20Aufsichtsentwicklung/Makroaufsicht/Makrobericht%20PK/2023/02.%20Daten/Daten%20f&#252;r%20Anhang_Ass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_500"/>
      <sheetName val="A_500_J13"/>
      <sheetName val="B_G_501"/>
      <sheetName val="D_K_501"/>
      <sheetName val="D_LB_501"/>
      <sheetName val="D_LFR_501"/>
      <sheetName val="D_LFX_501"/>
      <sheetName val="D_LI_501"/>
      <sheetName val="D_LK_501"/>
      <sheetName val="D_LR_501"/>
      <sheetName val="D_LX_501"/>
      <sheetName val="D_LZ_501"/>
      <sheetName val="D_S_501"/>
      <sheetName val="DBFS_502"/>
      <sheetName val="B_G_502"/>
      <sheetName val="F_G_502"/>
      <sheetName val="S_G_502"/>
      <sheetName val="D_K_502"/>
      <sheetName val="D_LB_502"/>
      <sheetName val="D_LFR_502"/>
      <sheetName val="D_LFX_502"/>
      <sheetName val="D_LI_502"/>
      <sheetName val="D_LK_502"/>
      <sheetName val="D_LR_502"/>
      <sheetName val="D_LX_502"/>
      <sheetName val="D_LZ_502"/>
      <sheetName val="D_S_502"/>
      <sheetName val="G_LZ_502"/>
      <sheetName val="ST_502"/>
      <sheetName val="D_G_503"/>
      <sheetName val="G_KLS_503"/>
      <sheetName val="B_G_504_1"/>
      <sheetName val="B_G_504_2"/>
      <sheetName val="B_G_505_1"/>
      <sheetName val="B_G_505_2"/>
      <sheetName val="D_K_504_1"/>
      <sheetName val="D_K_504_2"/>
      <sheetName val="D_K_505_1"/>
      <sheetName val="D_K_505_2"/>
      <sheetName val="D_LB_504_1"/>
      <sheetName val="D_LB_504_2"/>
      <sheetName val="D_LB_505_1"/>
      <sheetName val="D_LB_505_2"/>
      <sheetName val="D_LK_504_1"/>
      <sheetName val="D_LK_504_2"/>
      <sheetName val="D_LK_505_1"/>
      <sheetName val="D_LK_505_2"/>
      <sheetName val="D_LX_504_1"/>
      <sheetName val="D_LX_504_2"/>
      <sheetName val="D_LX_505_1"/>
      <sheetName val="D_LX_505_2"/>
      <sheetName val="D_S_504_1"/>
      <sheetName val="D_S_504_2"/>
      <sheetName val="D_S_505_1"/>
      <sheetName val="D_S_505_2"/>
      <sheetName val="QU_A"/>
      <sheetName val="QU_A_R"/>
      <sheetName val="G_RATI"/>
      <sheetName val="G_RISIKO"/>
      <sheetName val="G_ABSPESTR"/>
      <sheetName val="QU_G_510"/>
      <sheetName val="QU_K_510"/>
      <sheetName val="QU_L_510"/>
      <sheetName val="QU_S_510"/>
      <sheetName val="STIRES"/>
      <sheetName val="STIRES13"/>
      <sheetName val="STIRESG"/>
      <sheetName val="STIRESG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"/>
      <sheetName val="Helper"/>
      <sheetName val="Markt"/>
    </sheetNames>
    <sheetDataSet>
      <sheetData sheetId="0">
        <row r="78">
          <cell r="J78" vm="17">
            <v>2128725480.0500004</v>
          </cell>
          <cell r="K78" vm="16">
            <v>608083632.26000011</v>
          </cell>
          <cell r="L78" vm="15">
            <v>7721539811.2000017</v>
          </cell>
          <cell r="M78" vm="14">
            <v>8967004953.760004</v>
          </cell>
          <cell r="N78" vm="13">
            <v>1730852492.1100006</v>
          </cell>
          <cell r="O78" vm="12">
            <v>3194866039.5599995</v>
          </cell>
          <cell r="P78" vm="18">
            <v>24351072408.900002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E46C0A"/>
    <pageSetUpPr fitToPage="1"/>
  </sheetPr>
  <dimension ref="B1:R13"/>
  <sheetViews>
    <sheetView showGridLines="0" topLeftCell="A3" zoomScale="80" zoomScaleNormal="80" workbookViewId="0">
      <selection activeCell="D14" sqref="D14"/>
    </sheetView>
  </sheetViews>
  <sheetFormatPr baseColWidth="10" defaultColWidth="11.42578125" defaultRowHeight="14.25" x14ac:dyDescent="0.2"/>
  <cols>
    <col min="1" max="1" width="2.140625" style="1" customWidth="1"/>
    <col min="2" max="2" width="44.5703125" style="1" customWidth="1"/>
    <col min="3" max="9" width="21.5703125" style="1" customWidth="1"/>
    <col min="10" max="10" width="1" style="1" customWidth="1"/>
    <col min="11" max="13" width="21.5703125" style="1" customWidth="1"/>
    <col min="14" max="16384" width="11.42578125" style="1"/>
  </cols>
  <sheetData>
    <row r="1" spans="2:18" ht="87" customHeight="1" x14ac:dyDescent="0.2"/>
    <row r="2" spans="2:18" ht="67.349999999999994" customHeight="1" thickBot="1" x14ac:dyDescent="0.25">
      <c r="B2" s="90" t="s">
        <v>41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8" s="4" customFormat="1" ht="72" customHeight="1" thickBot="1" x14ac:dyDescent="0.25">
      <c r="B3" s="67" t="s">
        <v>6</v>
      </c>
      <c r="C3" s="68" t="s">
        <v>2</v>
      </c>
      <c r="D3" s="69" t="s">
        <v>9</v>
      </c>
      <c r="E3" s="69" t="s">
        <v>10</v>
      </c>
      <c r="F3" s="69" t="s">
        <v>14</v>
      </c>
      <c r="G3" s="69" t="s">
        <v>15</v>
      </c>
      <c r="H3" s="69" t="s">
        <v>3</v>
      </c>
      <c r="I3" s="70" t="s">
        <v>4</v>
      </c>
      <c r="J3" s="86"/>
      <c r="K3" s="71" t="s">
        <v>13</v>
      </c>
      <c r="L3" s="72" t="s">
        <v>11</v>
      </c>
      <c r="M3" s="73" t="s">
        <v>12</v>
      </c>
      <c r="P3" s="1"/>
      <c r="Q3" s="1"/>
      <c r="R3" s="1"/>
    </row>
    <row r="4" spans="2:18" s="2" customFormat="1" ht="28.35" customHeight="1" x14ac:dyDescent="0.2">
      <c r="B4" s="30" t="s">
        <v>37</v>
      </c>
      <c r="C4" s="38">
        <v>9848979302.75</v>
      </c>
      <c r="D4" s="39">
        <v>359897347.06999999</v>
      </c>
      <c r="E4" s="39">
        <v>9489081955.6800003</v>
      </c>
      <c r="F4" s="74">
        <v>9000105114.0499992</v>
      </c>
      <c r="G4" s="74">
        <v>437029737.48000002</v>
      </c>
      <c r="H4" s="39">
        <v>631856910.25</v>
      </c>
      <c r="I4" s="40">
        <v>561087099.54999995</v>
      </c>
      <c r="J4" s="41"/>
      <c r="K4" s="38">
        <v>338230</v>
      </c>
      <c r="L4" s="39">
        <v>284774</v>
      </c>
      <c r="M4" s="40">
        <v>53456</v>
      </c>
      <c r="P4" s="1"/>
      <c r="Q4" s="1"/>
      <c r="R4" s="1"/>
    </row>
    <row r="5" spans="2:18" s="2" customFormat="1" ht="28.35" customHeight="1" x14ac:dyDescent="0.2">
      <c r="B5" s="31" t="s">
        <v>5</v>
      </c>
      <c r="C5" s="42">
        <v>7970022757.75</v>
      </c>
      <c r="D5" s="43">
        <v>334835924.57999998</v>
      </c>
      <c r="E5" s="43">
        <v>7635186833.1700001</v>
      </c>
      <c r="F5" s="75">
        <v>7079389525.9899998</v>
      </c>
      <c r="G5" s="75">
        <v>441606477.42000002</v>
      </c>
      <c r="H5" s="43">
        <v>438529036.49000001</v>
      </c>
      <c r="I5" s="44">
        <v>322309736.94999999</v>
      </c>
      <c r="J5" s="41"/>
      <c r="K5" s="42">
        <v>216081</v>
      </c>
      <c r="L5" s="43">
        <v>179310</v>
      </c>
      <c r="M5" s="44">
        <v>36771</v>
      </c>
      <c r="P5" s="1"/>
      <c r="Q5" s="1"/>
      <c r="R5" s="1"/>
    </row>
    <row r="6" spans="2:18" s="2" customFormat="1" ht="28.35" customHeight="1" x14ac:dyDescent="0.2">
      <c r="B6" s="31" t="s">
        <v>38</v>
      </c>
      <c r="C6" s="42">
        <v>560327512.5</v>
      </c>
      <c r="D6" s="43">
        <v>4747477.72</v>
      </c>
      <c r="E6" s="43">
        <v>555580034.79999995</v>
      </c>
      <c r="F6" s="75">
        <v>459164744.19999999</v>
      </c>
      <c r="G6" s="75">
        <v>25472380.579999998</v>
      </c>
      <c r="H6" s="43">
        <v>-7727153.9699999997</v>
      </c>
      <c r="I6" s="44">
        <v>36071919.979999997</v>
      </c>
      <c r="J6" s="41"/>
      <c r="K6" s="42">
        <v>1761</v>
      </c>
      <c r="L6" s="43">
        <v>169</v>
      </c>
      <c r="M6" s="44">
        <v>1592</v>
      </c>
      <c r="P6" s="1"/>
      <c r="Q6" s="1"/>
      <c r="R6" s="1"/>
    </row>
    <row r="7" spans="2:18" s="2" customFormat="1" ht="28.35" customHeight="1" x14ac:dyDescent="0.2">
      <c r="B7" s="31" t="s">
        <v>0</v>
      </c>
      <c r="C7" s="42">
        <v>6632372349.79</v>
      </c>
      <c r="D7" s="43">
        <v>236431327.91</v>
      </c>
      <c r="E7" s="43">
        <v>6395941021.8800001</v>
      </c>
      <c r="F7" s="75">
        <v>5885635850.0900002</v>
      </c>
      <c r="G7" s="75">
        <v>435785004.81999999</v>
      </c>
      <c r="H7" s="43">
        <v>299202862.49000001</v>
      </c>
      <c r="I7" s="44">
        <v>250105569.5</v>
      </c>
      <c r="J7" s="41"/>
      <c r="K7" s="42">
        <v>164995</v>
      </c>
      <c r="L7" s="43">
        <v>130145</v>
      </c>
      <c r="M7" s="44">
        <v>34850</v>
      </c>
      <c r="P7" s="1"/>
      <c r="Q7" s="1"/>
      <c r="R7" s="1"/>
    </row>
    <row r="8" spans="2:18" s="2" customFormat="1" ht="28.35" customHeight="1" x14ac:dyDescent="0.2">
      <c r="B8" s="31" t="s">
        <v>39</v>
      </c>
      <c r="C8" s="42">
        <v>1946680113.51</v>
      </c>
      <c r="D8" s="43">
        <v>90254741.180000007</v>
      </c>
      <c r="E8" s="43">
        <v>1856425372.3299999</v>
      </c>
      <c r="F8" s="75">
        <v>1784761043.6099999</v>
      </c>
      <c r="G8" s="75">
        <v>66987878.090000004</v>
      </c>
      <c r="H8" s="43">
        <v>69469646.609999999</v>
      </c>
      <c r="I8" s="44">
        <v>64524082.899999999</v>
      </c>
      <c r="J8" s="41"/>
      <c r="K8" s="42">
        <v>53683</v>
      </c>
      <c r="L8" s="43">
        <v>40829</v>
      </c>
      <c r="M8" s="44">
        <v>12854</v>
      </c>
      <c r="P8" s="1"/>
      <c r="Q8" s="1"/>
      <c r="R8" s="1"/>
    </row>
    <row r="9" spans="2:18" s="2" customFormat="1" ht="28.35" customHeight="1" x14ac:dyDescent="0.2">
      <c r="B9" s="31" t="s">
        <v>40</v>
      </c>
      <c r="C9" s="42">
        <v>1271781768.6300001</v>
      </c>
      <c r="D9" s="43">
        <v>38474163.149999999</v>
      </c>
      <c r="E9" s="43">
        <v>1233307605.48</v>
      </c>
      <c r="F9" s="75">
        <v>1173193678.29</v>
      </c>
      <c r="G9" s="75">
        <v>59133899.530000001</v>
      </c>
      <c r="H9" s="43">
        <v>74984749.930000007</v>
      </c>
      <c r="I9" s="44">
        <v>43490385.229999997</v>
      </c>
      <c r="J9" s="41"/>
      <c r="K9" s="42">
        <v>52262</v>
      </c>
      <c r="L9" s="43">
        <v>44166</v>
      </c>
      <c r="M9" s="44">
        <v>8096</v>
      </c>
      <c r="P9" s="1"/>
      <c r="Q9" s="1"/>
      <c r="R9" s="1"/>
    </row>
    <row r="10" spans="2:18" s="2" customFormat="1" ht="28.35" customHeight="1" x14ac:dyDescent="0.2">
      <c r="B10" s="31" t="s">
        <v>1</v>
      </c>
      <c r="C10" s="42">
        <v>1463891634.5</v>
      </c>
      <c r="D10" s="43">
        <v>100038618.56999999</v>
      </c>
      <c r="E10" s="43">
        <v>1363853015.9300001</v>
      </c>
      <c r="F10" s="75">
        <v>1289509370.8199999</v>
      </c>
      <c r="G10" s="75">
        <v>74187428.579999998</v>
      </c>
      <c r="H10" s="43">
        <v>123528478.02</v>
      </c>
      <c r="I10" s="44">
        <v>75607204.079999998</v>
      </c>
      <c r="J10" s="41"/>
      <c r="K10" s="42">
        <v>241827</v>
      </c>
      <c r="L10" s="43">
        <v>238809</v>
      </c>
      <c r="M10" s="44">
        <v>3018</v>
      </c>
      <c r="P10" s="1"/>
      <c r="Q10" s="1"/>
      <c r="R10" s="1"/>
    </row>
    <row r="11" spans="2:18" s="2" customFormat="1" ht="28.35" customHeight="1" thickBot="1" x14ac:dyDescent="0.25">
      <c r="B11" s="32" t="s">
        <v>8</v>
      </c>
      <c r="C11" s="45">
        <v>531079665.83999997</v>
      </c>
      <c r="D11" s="46">
        <v>25264658.5</v>
      </c>
      <c r="E11" s="46">
        <v>505815007.33999997</v>
      </c>
      <c r="F11" s="76">
        <v>459381167.54000002</v>
      </c>
      <c r="G11" s="76">
        <v>44323417.93</v>
      </c>
      <c r="H11" s="46">
        <v>61589388.799999997</v>
      </c>
      <c r="I11" s="47">
        <v>7329154.3700000001</v>
      </c>
      <c r="J11" s="41"/>
      <c r="K11" s="45">
        <v>30424</v>
      </c>
      <c r="L11" s="46">
        <v>29284</v>
      </c>
      <c r="M11" s="47">
        <v>1140</v>
      </c>
      <c r="P11" s="1"/>
      <c r="Q11" s="1"/>
      <c r="R11" s="1"/>
    </row>
    <row r="12" spans="2:18" s="3" customFormat="1" ht="28.35" customHeight="1" thickBot="1" x14ac:dyDescent="0.25">
      <c r="B12" s="33" t="s">
        <v>7</v>
      </c>
      <c r="C12" s="48">
        <v>30225135105.27</v>
      </c>
      <c r="D12" s="49">
        <v>1189944258.6800001</v>
      </c>
      <c r="E12" s="49">
        <v>29035190846.610001</v>
      </c>
      <c r="F12" s="77">
        <v>27131140494.590004</v>
      </c>
      <c r="G12" s="77">
        <v>1584526224.4300001</v>
      </c>
      <c r="H12" s="49">
        <v>1691433918.6199999</v>
      </c>
      <c r="I12" s="50">
        <v>1360525152.5599999</v>
      </c>
      <c r="J12" s="51"/>
      <c r="K12" s="52">
        <v>1099263</v>
      </c>
      <c r="L12" s="53">
        <v>947486</v>
      </c>
      <c r="M12" s="54">
        <v>151777</v>
      </c>
      <c r="P12" s="1"/>
      <c r="Q12" s="1"/>
      <c r="R12" s="1"/>
    </row>
    <row r="13" spans="2:18" ht="21" customHeight="1" x14ac:dyDescent="0.2">
      <c r="B13" s="58" t="s">
        <v>42</v>
      </c>
    </row>
  </sheetData>
  <mergeCells count="1">
    <mergeCell ref="B2:M2"/>
  </mergeCells>
  <printOptions horizontalCentered="1"/>
  <pageMargins left="3.937007874015748E-2" right="3.937007874015748E-2" top="0.74803149606299213" bottom="0.74803149606299213" header="0.31496062992125984" footer="0.31496062992125984"/>
  <pageSetup paperSize="8" scale="68" orientation="landscape" r:id="rId1"/>
  <headerFooter>
    <oddFooter>&amp;L&amp;F&amp;R&amp;P von &amp;N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A5BB-C3AB-4F77-8963-D23D8992AE6A}">
  <sheetPr>
    <tabColor rgb="FFE46C0A"/>
  </sheetPr>
  <dimension ref="B1:AM16"/>
  <sheetViews>
    <sheetView tabSelected="1" topLeftCell="A3" zoomScale="70" zoomScaleNormal="70" workbookViewId="0">
      <pane xSplit="2" topLeftCell="V1" activePane="topRight" state="frozen"/>
      <selection pane="topRight" activeCell="AA15" sqref="AA15"/>
    </sheetView>
  </sheetViews>
  <sheetFormatPr baseColWidth="10" defaultColWidth="11.42578125" defaultRowHeight="15" x14ac:dyDescent="0.25"/>
  <cols>
    <col min="1" max="1" width="2.140625" style="9" customWidth="1"/>
    <col min="2" max="2" width="44.5703125" style="9" customWidth="1"/>
    <col min="3" max="3" width="24.140625" style="9" hidden="1" customWidth="1"/>
    <col min="4" max="33" width="15.42578125" style="9" customWidth="1"/>
    <col min="34" max="34" width="14.140625" style="9" bestFit="1" customWidth="1"/>
    <col min="35" max="36" width="15.42578125" style="9" customWidth="1"/>
    <col min="37" max="37" width="15.28515625" style="9" bestFit="1" customWidth="1"/>
    <col min="38" max="39" width="15.42578125" style="9" customWidth="1"/>
    <col min="40" max="16384" width="11.42578125" style="9"/>
  </cols>
  <sheetData>
    <row r="1" spans="2:39" ht="87" customHeight="1" x14ac:dyDescent="0.25"/>
    <row r="2" spans="2:39" ht="42" customHeight="1" thickBot="1" x14ac:dyDescent="0.3">
      <c r="B2" s="91" t="s">
        <v>41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2:39" ht="72" customHeight="1" thickBot="1" x14ac:dyDescent="0.3">
      <c r="B3" s="68" t="s">
        <v>27</v>
      </c>
      <c r="C3" s="78" t="s">
        <v>19</v>
      </c>
      <c r="D3" s="78" t="s">
        <v>20</v>
      </c>
      <c r="E3" s="69" t="s">
        <v>25</v>
      </c>
      <c r="F3" s="79" t="s">
        <v>26</v>
      </c>
      <c r="G3" s="78" t="s">
        <v>21</v>
      </c>
      <c r="H3" s="69" t="s">
        <v>25</v>
      </c>
      <c r="I3" s="79" t="s">
        <v>26</v>
      </c>
      <c r="J3" s="78" t="s">
        <v>22</v>
      </c>
      <c r="K3" s="69" t="s">
        <v>25</v>
      </c>
      <c r="L3" s="79" t="s">
        <v>26</v>
      </c>
      <c r="M3" s="78" t="s">
        <v>23</v>
      </c>
      <c r="N3" s="69" t="s">
        <v>25</v>
      </c>
      <c r="O3" s="79" t="s">
        <v>26</v>
      </c>
      <c r="P3" s="78" t="s">
        <v>24</v>
      </c>
      <c r="Q3" s="69" t="s">
        <v>25</v>
      </c>
      <c r="R3" s="79" t="s">
        <v>26</v>
      </c>
      <c r="S3" s="80">
        <v>43465</v>
      </c>
      <c r="T3" s="69" t="s">
        <v>25</v>
      </c>
      <c r="U3" s="79" t="s">
        <v>26</v>
      </c>
      <c r="V3" s="80">
        <v>43830</v>
      </c>
      <c r="W3" s="69" t="s">
        <v>25</v>
      </c>
      <c r="X3" s="79" t="s">
        <v>26</v>
      </c>
      <c r="Y3" s="80">
        <v>44196</v>
      </c>
      <c r="Z3" s="69" t="s">
        <v>25</v>
      </c>
      <c r="AA3" s="79" t="s">
        <v>26</v>
      </c>
      <c r="AB3" s="80">
        <v>44561</v>
      </c>
      <c r="AC3" s="69" t="s">
        <v>25</v>
      </c>
      <c r="AD3" s="79" t="s">
        <v>26</v>
      </c>
      <c r="AE3" s="80">
        <v>44926</v>
      </c>
      <c r="AF3" s="69" t="s">
        <v>25</v>
      </c>
      <c r="AG3" s="79" t="s">
        <v>26</v>
      </c>
      <c r="AH3" s="80">
        <v>45291</v>
      </c>
      <c r="AI3" s="69" t="s">
        <v>25</v>
      </c>
      <c r="AJ3" s="79" t="s">
        <v>26</v>
      </c>
      <c r="AK3" s="80">
        <v>45657</v>
      </c>
      <c r="AL3" s="69" t="s">
        <v>25</v>
      </c>
      <c r="AM3" s="79" t="s">
        <v>26</v>
      </c>
    </row>
    <row r="4" spans="2:39" ht="27.6" customHeight="1" x14ac:dyDescent="0.25">
      <c r="B4" s="5" t="s">
        <v>28</v>
      </c>
      <c r="C4" s="21">
        <v>1505996448.0699999</v>
      </c>
      <c r="D4" s="25">
        <v>2332304366.8800006</v>
      </c>
      <c r="E4" s="82">
        <f t="shared" ref="E4:E9" si="0">D4/$D$10</f>
        <v>0.13415805643387879</v>
      </c>
      <c r="F4" s="16">
        <f t="shared" ref="F4:F10" si="1">(D4-C4)/C4</f>
        <v>0.54867853099451214</v>
      </c>
      <c r="G4" s="25">
        <v>1700960415.9300001</v>
      </c>
      <c r="H4" s="82">
        <f t="shared" ref="H4:H9" si="2">G4/$G$10</f>
        <v>8.94732359571528E-2</v>
      </c>
      <c r="I4" s="16">
        <f t="shared" ref="I4:I10" si="3">(G4-D4)/D4</f>
        <v>-0.27069535173686182</v>
      </c>
      <c r="J4" s="25">
        <v>2345158053.2000003</v>
      </c>
      <c r="K4" s="82">
        <f t="shared" ref="K4:K9" si="4">J4/$J$10</f>
        <v>0.11936805387828286</v>
      </c>
      <c r="L4" s="16">
        <f t="shared" ref="L4:L10" si="5">(J4-G4)/G4</f>
        <v>0.37872582526724186</v>
      </c>
      <c r="M4" s="25">
        <v>2899473495.9200001</v>
      </c>
      <c r="N4" s="82">
        <f t="shared" ref="N4:N9" si="6">M4/$M$10</f>
        <v>0.1391385105057599</v>
      </c>
      <c r="O4" s="16">
        <f t="shared" ref="O4:O10" si="7">(M4-J4)/J4</f>
        <v>0.23636592082296065</v>
      </c>
      <c r="P4" s="25">
        <v>2195016358.3000002</v>
      </c>
      <c r="Q4" s="82">
        <f t="shared" ref="Q4:Q9" si="8">P4/$P$10</f>
        <v>9.8330769516087102E-2</v>
      </c>
      <c r="R4" s="16">
        <f t="shared" ref="R4:R10" si="9">(P4-M4)/M4</f>
        <v>-0.24296036456662845</v>
      </c>
      <c r="S4" s="25">
        <f>S10*0.1738</f>
        <v>3720093062.1080155</v>
      </c>
      <c r="T4" s="82">
        <f t="shared" ref="T4:T9" si="10">S4/$S$10</f>
        <v>0.17380000000000001</v>
      </c>
      <c r="U4" s="16">
        <f t="shared" ref="U4:U10" si="11">(S4-P4)/P4</f>
        <v>0.69479058688617668</v>
      </c>
      <c r="V4" s="25">
        <f t="shared" ref="V4:V9" si="12">W4*$V$10</f>
        <v>1707960625.9661081</v>
      </c>
      <c r="W4" s="82">
        <v>7.0300000000000001E-2</v>
      </c>
      <c r="X4" s="16">
        <f t="shared" ref="X4:X10" si="13">(V4-S4)/S4</f>
        <v>-0.54088228507964242</v>
      </c>
      <c r="Y4" s="25" vm="6">
        <v>1874580599.8899999</v>
      </c>
      <c r="Z4" s="82">
        <v>7.507658028237145E-2</v>
      </c>
      <c r="AA4" s="65">
        <f t="shared" ref="AA4:AA10" si="14">(Y4-V4)/V4</f>
        <v>9.7554926847123996E-2</v>
      </c>
      <c r="AB4" s="61">
        <v>1734536580.9100001</v>
      </c>
      <c r="AC4" s="82">
        <f t="shared" ref="AC4:AC9" si="15">AB4/$AB$10</f>
        <v>6.4315683344426999E-2</v>
      </c>
      <c r="AD4" s="65">
        <f t="shared" ref="AD4:AD10" si="16">(AB4-Y4)/Y4</f>
        <v>-7.4706853889460689E-2</v>
      </c>
      <c r="AE4" s="61" vm="17">
        <f>[2]Tabelle1!$J$78</f>
        <v>2128725480.0500004</v>
      </c>
      <c r="AF4" s="82">
        <f t="shared" ref="AF4:AF9" si="17">AE4/$AB$10</f>
        <v>7.8931995674764638E-2</v>
      </c>
      <c r="AG4" s="65">
        <f t="shared" ref="AG4:AG10" si="18">(AE4-AB4)/AB4</f>
        <v>0.22725891369393589</v>
      </c>
      <c r="AH4" s="61">
        <v>1882203476.8699999</v>
      </c>
      <c r="AI4" s="82">
        <f t="shared" ref="AI4:AI9" si="19">AH4/$AH$10</f>
        <v>7.134841356719826E-2</v>
      </c>
      <c r="AJ4" s="65">
        <f t="shared" ref="AJ4:AJ10" si="20">(AH4-AE4)/AE4</f>
        <v>-0.11580732484782873</v>
      </c>
      <c r="AK4" s="61">
        <v>1856495316.1000001</v>
      </c>
      <c r="AL4" s="82">
        <f>AK4/$AK$10</f>
        <v>6.4642484097651193E-2</v>
      </c>
      <c r="AM4" s="65">
        <f t="shared" ref="AM4:AM10" si="21">(AK4-AH4)/AH4</f>
        <v>-1.3658544937315168E-2</v>
      </c>
    </row>
    <row r="5" spans="2:39" ht="28.5" customHeight="1" x14ac:dyDescent="0.25">
      <c r="B5" s="6" t="s">
        <v>29</v>
      </c>
      <c r="C5" s="22">
        <v>174880879.31999999</v>
      </c>
      <c r="D5" s="26" vm="5">
        <v>173632627.87</v>
      </c>
      <c r="E5" s="83">
        <f t="shared" si="0"/>
        <v>9.9876397863575446E-3</v>
      </c>
      <c r="F5" s="17">
        <f t="shared" si="1"/>
        <v>-7.1377240030679199E-3</v>
      </c>
      <c r="G5" s="26" vm="4">
        <v>161064349.80000001</v>
      </c>
      <c r="H5" s="83">
        <f t="shared" si="2"/>
        <v>8.4722421750547377E-3</v>
      </c>
      <c r="I5" s="17">
        <f t="shared" si="3"/>
        <v>-7.238431062282806E-2</v>
      </c>
      <c r="J5" s="26" vm="3">
        <v>140102046.06999999</v>
      </c>
      <c r="K5" s="83">
        <f t="shared" si="4"/>
        <v>7.1311648103724598E-3</v>
      </c>
      <c r="L5" s="17">
        <f t="shared" si="5"/>
        <v>-0.13014862541605104</v>
      </c>
      <c r="M5" s="26" vm="2">
        <v>138481395.14999998</v>
      </c>
      <c r="N5" s="83">
        <f t="shared" si="6"/>
        <v>6.6453771972889899E-3</v>
      </c>
      <c r="O5" s="17">
        <f t="shared" si="7"/>
        <v>-1.1567646336801402E-2</v>
      </c>
      <c r="P5" s="26" vm="1">
        <v>135116610.90000001</v>
      </c>
      <c r="Q5" s="83">
        <f t="shared" si="8"/>
        <v>6.0528570887246501E-3</v>
      </c>
      <c r="R5" s="17">
        <f t="shared" si="9"/>
        <v>-2.4297735059321944E-2</v>
      </c>
      <c r="S5" s="26">
        <f>S10*0.0106</f>
        <v>226887148.78219196</v>
      </c>
      <c r="T5" s="83">
        <f t="shared" si="10"/>
        <v>1.06E-2</v>
      </c>
      <c r="U5" s="17">
        <f t="shared" si="11"/>
        <v>0.67919508394205852</v>
      </c>
      <c r="V5" s="26">
        <f t="shared" si="12"/>
        <v>206510175.25906003</v>
      </c>
      <c r="W5" s="83">
        <v>8.5000000000000006E-3</v>
      </c>
      <c r="X5" s="17">
        <f t="shared" si="13"/>
        <v>-8.9811052025222923E-2</v>
      </c>
      <c r="Y5" s="26">
        <v>255000125</v>
      </c>
      <c r="Z5" s="83">
        <v>1.0212704301805244E-2</v>
      </c>
      <c r="AA5" s="66">
        <f t="shared" si="14"/>
        <v>0.23480658848945807</v>
      </c>
      <c r="AB5" s="62">
        <v>235803126.05000001</v>
      </c>
      <c r="AC5" s="83">
        <f t="shared" si="15"/>
        <v>8.7434530661217088E-3</v>
      </c>
      <c r="AD5" s="66">
        <f t="shared" si="16"/>
        <v>-7.5282311920435288E-2</v>
      </c>
      <c r="AE5" s="62" vm="16">
        <f>[2]Tabelle1!$K$78</f>
        <v>608083632.26000011</v>
      </c>
      <c r="AF5" s="83">
        <f t="shared" si="17"/>
        <v>2.2547413972004562E-2</v>
      </c>
      <c r="AG5" s="66">
        <f t="shared" si="18"/>
        <v>1.578776806084671</v>
      </c>
      <c r="AH5" s="62">
        <v>749860109.38999987</v>
      </c>
      <c r="AI5" s="83">
        <f t="shared" si="19"/>
        <v>2.842483815366869E-2</v>
      </c>
      <c r="AJ5" s="66">
        <f t="shared" si="20"/>
        <v>0.23315292438159224</v>
      </c>
      <c r="AK5" s="62">
        <v>866942562.70000005</v>
      </c>
      <c r="AL5" s="83">
        <f t="shared" ref="AL5:AL9" si="22">AK5/$AK$10</f>
        <v>3.0186621176421569E-2</v>
      </c>
      <c r="AM5" s="66">
        <f t="shared" si="21"/>
        <v>0.15613906093130495</v>
      </c>
    </row>
    <row r="6" spans="2:39" ht="28.5" customHeight="1" x14ac:dyDescent="0.25">
      <c r="B6" s="6" t="s">
        <v>30</v>
      </c>
      <c r="C6" s="22">
        <v>8465434660.6500006</v>
      </c>
      <c r="D6" s="26">
        <v>6981600460.3700008</v>
      </c>
      <c r="E6" s="83">
        <f t="shared" si="0"/>
        <v>0.40159336056729333</v>
      </c>
      <c r="F6" s="17">
        <f t="shared" si="1"/>
        <v>-0.17528151356212424</v>
      </c>
      <c r="G6" s="26">
        <v>8759860858.6400013</v>
      </c>
      <c r="H6" s="83">
        <f t="shared" si="2"/>
        <v>0.46078267913624316</v>
      </c>
      <c r="I6" s="17">
        <f t="shared" si="3"/>
        <v>0.25470669774989657</v>
      </c>
      <c r="J6" s="26">
        <v>9164550905.4699993</v>
      </c>
      <c r="K6" s="83">
        <f t="shared" si="4"/>
        <v>0.46647372221317568</v>
      </c>
      <c r="L6" s="17">
        <f t="shared" si="5"/>
        <v>4.6198227729935377E-2</v>
      </c>
      <c r="M6" s="26">
        <v>8379270681.2799997</v>
      </c>
      <c r="N6" s="83">
        <f t="shared" si="6"/>
        <v>0.40210032730371648</v>
      </c>
      <c r="O6" s="17">
        <f t="shared" si="7"/>
        <v>-8.5686710924513854E-2</v>
      </c>
      <c r="P6" s="26">
        <v>9053488915.5999985</v>
      </c>
      <c r="Q6" s="83">
        <f t="shared" si="8"/>
        <v>0.4055717072495007</v>
      </c>
      <c r="R6" s="17">
        <f t="shared" si="9"/>
        <v>8.0462639287481111E-2</v>
      </c>
      <c r="S6" s="26">
        <f>S10*0.4163</f>
        <v>8910671701.7006149</v>
      </c>
      <c r="T6" s="83">
        <f t="shared" si="10"/>
        <v>0.4163</v>
      </c>
      <c r="U6" s="17">
        <f t="shared" si="11"/>
        <v>-1.5774826172625704E-2</v>
      </c>
      <c r="V6" s="26">
        <f t="shared" si="12"/>
        <v>10519871280.84388</v>
      </c>
      <c r="W6" s="83">
        <v>0.433</v>
      </c>
      <c r="X6" s="17">
        <f t="shared" si="13"/>
        <v>0.18059239898111684</v>
      </c>
      <c r="Y6" s="26" vm="7">
        <v>9293246443.1099987</v>
      </c>
      <c r="Z6" s="83">
        <v>0.37219267216941859</v>
      </c>
      <c r="AA6" s="66">
        <f t="shared" si="14"/>
        <v>-0.11660074586344976</v>
      </c>
      <c r="AB6" s="62">
        <v>8861817985.4099998</v>
      </c>
      <c r="AC6" s="83">
        <f t="shared" si="15"/>
        <v>0.32859144377719568</v>
      </c>
      <c r="AD6" s="66">
        <f t="shared" si="16"/>
        <v>-4.6423869241072301E-2</v>
      </c>
      <c r="AE6" s="62" vm="15">
        <f>[2]Tabelle1!$L$78</f>
        <v>7721539811.2000017</v>
      </c>
      <c r="AF6" s="83">
        <f t="shared" si="17"/>
        <v>0.28631054247814325</v>
      </c>
      <c r="AG6" s="66">
        <f t="shared" si="18"/>
        <v>-0.12867316571919438</v>
      </c>
      <c r="AH6" s="62">
        <v>8813161495.2900009</v>
      </c>
      <c r="AI6" s="83">
        <f t="shared" si="19"/>
        <v>0.33407923156433994</v>
      </c>
      <c r="AJ6" s="66">
        <f t="shared" si="20"/>
        <v>0.14137357454359231</v>
      </c>
      <c r="AK6" s="62">
        <v>9659131963.2300014</v>
      </c>
      <c r="AL6" s="83">
        <f t="shared" si="22"/>
        <v>0.33632742238309898</v>
      </c>
      <c r="AM6" s="66">
        <f t="shared" si="21"/>
        <v>9.5989443560305879E-2</v>
      </c>
    </row>
    <row r="7" spans="2:39" ht="28.35" customHeight="1" x14ac:dyDescent="0.25">
      <c r="B7" s="6" t="s">
        <v>16</v>
      </c>
      <c r="C7" s="22">
        <v>4821444758.6599998</v>
      </c>
      <c r="D7" s="26">
        <v>5434855846.1399994</v>
      </c>
      <c r="E7" s="83">
        <f t="shared" si="0"/>
        <v>0.31262201780800447</v>
      </c>
      <c r="F7" s="17">
        <f t="shared" si="1"/>
        <v>0.12722557618818012</v>
      </c>
      <c r="G7" s="26">
        <v>6200861387.749999</v>
      </c>
      <c r="H7" s="83">
        <f t="shared" si="2"/>
        <v>0.32617521776978603</v>
      </c>
      <c r="I7" s="17">
        <f t="shared" si="3"/>
        <v>0.14094312035047629</v>
      </c>
      <c r="J7" s="26">
        <v>5784824069.0199986</v>
      </c>
      <c r="K7" s="83">
        <f t="shared" si="4"/>
        <v>0.29444633388565788</v>
      </c>
      <c r="L7" s="17">
        <f t="shared" si="5"/>
        <v>-6.7093471812141384E-2</v>
      </c>
      <c r="M7" s="26">
        <v>6808565579.6999998</v>
      </c>
      <c r="N7" s="83">
        <f t="shared" si="6"/>
        <v>0.32672610209173703</v>
      </c>
      <c r="O7" s="17">
        <f t="shared" si="7"/>
        <v>0.17697020660706667</v>
      </c>
      <c r="P7" s="26">
        <v>7867608445.999999</v>
      </c>
      <c r="Q7" s="83">
        <f t="shared" si="8"/>
        <v>0.35244748396572623</v>
      </c>
      <c r="R7" s="17">
        <f t="shared" si="9"/>
        <v>0.15554566580919427</v>
      </c>
      <c r="S7" s="26">
        <f>S10*0.2542</f>
        <v>5441010681.1729422</v>
      </c>
      <c r="T7" s="83">
        <f t="shared" si="10"/>
        <v>0.25419999999999998</v>
      </c>
      <c r="U7" s="17">
        <f t="shared" si="11"/>
        <v>-0.30842889316139938</v>
      </c>
      <c r="V7" s="26">
        <f t="shared" si="12"/>
        <v>8301709045.4142122</v>
      </c>
      <c r="W7" s="83">
        <v>0.3417</v>
      </c>
      <c r="X7" s="17">
        <f t="shared" si="13"/>
        <v>0.52576598942176256</v>
      </c>
      <c r="Y7" s="26" vm="8">
        <v>9078466418.4299984</v>
      </c>
      <c r="Z7" s="83">
        <v>0.36359077488802988</v>
      </c>
      <c r="AA7" s="66">
        <f t="shared" si="14"/>
        <v>9.3565959583329389E-2</v>
      </c>
      <c r="AB7" s="62">
        <v>10947709795.809999</v>
      </c>
      <c r="AC7" s="83">
        <f t="shared" si="15"/>
        <v>0.40593519002326051</v>
      </c>
      <c r="AD7" s="66">
        <f t="shared" si="16"/>
        <v>0.20589858366224614</v>
      </c>
      <c r="AE7" s="62" vm="14">
        <f>[2]Tabelle1!$M$78</f>
        <v>8967004953.760004</v>
      </c>
      <c r="AF7" s="83">
        <f t="shared" si="17"/>
        <v>0.3324917199793902</v>
      </c>
      <c r="AG7" s="66">
        <f t="shared" si="18"/>
        <v>-0.18092412741960584</v>
      </c>
      <c r="AH7" s="62">
        <v>10225068077.530003</v>
      </c>
      <c r="AI7" s="83">
        <f t="shared" si="19"/>
        <v>0.38760016911750478</v>
      </c>
      <c r="AJ7" s="66">
        <f t="shared" si="20"/>
        <v>0.14029914450336878</v>
      </c>
      <c r="AK7" s="62">
        <v>11274813188.9</v>
      </c>
      <c r="AL7" s="83">
        <f t="shared" si="22"/>
        <v>0.3925848484220994</v>
      </c>
      <c r="AM7" s="66">
        <f t="shared" si="21"/>
        <v>0.10266387503833388</v>
      </c>
    </row>
    <row r="8" spans="2:39" ht="28.5" customHeight="1" x14ac:dyDescent="0.25">
      <c r="B8" s="6" t="s">
        <v>17</v>
      </c>
      <c r="C8" s="22">
        <v>566642244.20000005</v>
      </c>
      <c r="D8" s="26">
        <v>936053353.54999995</v>
      </c>
      <c r="E8" s="83">
        <f t="shared" si="0"/>
        <v>5.3843357845560116E-2</v>
      </c>
      <c r="F8" s="17">
        <f t="shared" si="1"/>
        <v>0.65193005486476552</v>
      </c>
      <c r="G8" s="26">
        <v>908762198.72000015</v>
      </c>
      <c r="H8" s="83">
        <f t="shared" si="2"/>
        <v>4.7802343825008628E-2</v>
      </c>
      <c r="I8" s="17">
        <f t="shared" si="3"/>
        <v>-2.9155554783813965E-2</v>
      </c>
      <c r="J8" s="26">
        <v>1062653291.0599999</v>
      </c>
      <c r="K8" s="83">
        <f t="shared" si="4"/>
        <v>5.4088830016424859E-2</v>
      </c>
      <c r="L8" s="17">
        <f t="shared" si="5"/>
        <v>0.16934143228751899</v>
      </c>
      <c r="M8" s="26">
        <v>1126626518.4699998</v>
      </c>
      <c r="N8" s="83">
        <f t="shared" si="6"/>
        <v>5.4064000204446384E-2</v>
      </c>
      <c r="O8" s="17">
        <f t="shared" si="7"/>
        <v>6.0201410891210207E-2</v>
      </c>
      <c r="P8" s="26">
        <v>1164949175.4400001</v>
      </c>
      <c r="Q8" s="83">
        <f t="shared" si="8"/>
        <v>5.2186558170738875E-2</v>
      </c>
      <c r="R8" s="17">
        <f t="shared" si="9"/>
        <v>3.4015404698660781E-2</v>
      </c>
      <c r="S8" s="26">
        <f>S10*0.06</f>
        <v>1284266879.8991997</v>
      </c>
      <c r="T8" s="83">
        <f t="shared" si="10"/>
        <v>0.06</v>
      </c>
      <c r="U8" s="17">
        <f t="shared" si="11"/>
        <v>0.10242309877092577</v>
      </c>
      <c r="V8" s="26">
        <f t="shared" si="12"/>
        <v>1139450261.1352839</v>
      </c>
      <c r="W8" s="83">
        <v>4.6899999999999997E-2</v>
      </c>
      <c r="X8" s="17">
        <f t="shared" si="13"/>
        <v>-0.11276209098788113</v>
      </c>
      <c r="Y8" s="26" vm="9">
        <v>1420201117.5599999</v>
      </c>
      <c r="Z8" s="83">
        <v>5.6878772364263058E-2</v>
      </c>
      <c r="AA8" s="66">
        <f t="shared" si="14"/>
        <v>0.24639149772539581</v>
      </c>
      <c r="AB8" s="62">
        <v>1596636643.3</v>
      </c>
      <c r="AC8" s="83">
        <f t="shared" si="15"/>
        <v>5.9202427839669669E-2</v>
      </c>
      <c r="AD8" s="66">
        <f t="shared" si="16"/>
        <v>0.1242327748925645</v>
      </c>
      <c r="AE8" s="62" vm="13">
        <f>[2]Tabelle1!$N$78</f>
        <v>1730852492.1100006</v>
      </c>
      <c r="AF8" s="83">
        <f t="shared" si="17"/>
        <v>6.4179079313539847E-2</v>
      </c>
      <c r="AG8" s="66">
        <f t="shared" si="18"/>
        <v>8.4061611245873288E-2</v>
      </c>
      <c r="AH8" s="62">
        <v>1715560537.24</v>
      </c>
      <c r="AI8" s="83">
        <f t="shared" si="19"/>
        <v>6.5031503880820032E-2</v>
      </c>
      <c r="AJ8" s="66">
        <f t="shared" si="20"/>
        <v>-8.8349266848031047E-3</v>
      </c>
      <c r="AK8" s="62">
        <v>1659112647</v>
      </c>
      <c r="AL8" s="83">
        <f t="shared" si="22"/>
        <v>5.7769692155868864E-2</v>
      </c>
      <c r="AM8" s="66">
        <f t="shared" si="21"/>
        <v>-3.2903467417601931E-2</v>
      </c>
    </row>
    <row r="9" spans="2:39" ht="28.5" customHeight="1" thickBot="1" x14ac:dyDescent="0.3">
      <c r="B9" s="18" t="s">
        <v>31</v>
      </c>
      <c r="C9" s="23">
        <v>771159176.13999999</v>
      </c>
      <c r="D9" s="27">
        <v>1526304055.52</v>
      </c>
      <c r="E9" s="84">
        <f t="shared" si="0"/>
        <v>8.7795567561206586E-2</v>
      </c>
      <c r="F9" s="19">
        <f t="shared" si="1"/>
        <v>0.97923347441683983</v>
      </c>
      <c r="G9" s="27">
        <v>1279320091.5299997</v>
      </c>
      <c r="H9" s="84">
        <f t="shared" si="2"/>
        <v>6.7294281126234382E-2</v>
      </c>
      <c r="I9" s="19">
        <f t="shared" si="3"/>
        <v>-0.16181832387640135</v>
      </c>
      <c r="J9" s="27">
        <v>1149157874.3999999</v>
      </c>
      <c r="K9" s="84">
        <f t="shared" si="4"/>
        <v>5.8491895196086295E-2</v>
      </c>
      <c r="L9" s="19">
        <f t="shared" si="5"/>
        <v>-0.10174327597273383</v>
      </c>
      <c r="M9" s="27">
        <v>1486338511.1700001</v>
      </c>
      <c r="N9" s="84">
        <f t="shared" si="6"/>
        <v>7.1325682694651754E-2</v>
      </c>
      <c r="O9" s="19">
        <f t="shared" si="7"/>
        <v>0.2934154168730293</v>
      </c>
      <c r="P9" s="27">
        <v>1906602763.6399999</v>
      </c>
      <c r="Q9" s="84">
        <f t="shared" si="8"/>
        <v>8.541062402624533E-2</v>
      </c>
      <c r="R9" s="19">
        <f t="shared" si="9"/>
        <v>0.28275137144847351</v>
      </c>
      <c r="S9" s="27">
        <f>S10*0.0851</f>
        <v>1821518524.6570315</v>
      </c>
      <c r="T9" s="84">
        <f t="shared" si="10"/>
        <v>8.5099999999999995E-2</v>
      </c>
      <c r="U9" s="19">
        <f t="shared" si="11"/>
        <v>-4.4626096534408327E-2</v>
      </c>
      <c r="V9" s="27">
        <f t="shared" si="12"/>
        <v>2419813347.741456</v>
      </c>
      <c r="W9" s="84">
        <v>9.9599999999999994E-2</v>
      </c>
      <c r="X9" s="19">
        <f t="shared" si="13"/>
        <v>0.32845936782173307</v>
      </c>
      <c r="Y9" s="27" vm="10">
        <v>3047418275.1300001</v>
      </c>
      <c r="Z9" s="84">
        <v>0.12204849596767871</v>
      </c>
      <c r="AA9" s="64">
        <f t="shared" si="14"/>
        <v>0.25936088334016427</v>
      </c>
      <c r="AB9" s="63">
        <v>3592603413.6300001</v>
      </c>
      <c r="AC9" s="84">
        <f t="shared" si="15"/>
        <v>0.13321180197416871</v>
      </c>
      <c r="AD9" s="64">
        <f t="shared" si="16"/>
        <v>0.17890065927255847</v>
      </c>
      <c r="AE9" s="63" vm="12">
        <f>[2]Tabelle1!$O$78</f>
        <v>3194866039.5599995</v>
      </c>
      <c r="AF9" s="84">
        <f t="shared" si="17"/>
        <v>0.11846391410229141</v>
      </c>
      <c r="AG9" s="64">
        <f t="shared" si="18"/>
        <v>-0.11071006962834316</v>
      </c>
      <c r="AH9" s="63">
        <v>2994599389.6800003</v>
      </c>
      <c r="AI9" s="84">
        <f t="shared" si="19"/>
        <v>0.11351584371646831</v>
      </c>
      <c r="AJ9" s="64">
        <f t="shared" si="20"/>
        <v>-6.2683895787874755E-2</v>
      </c>
      <c r="AK9" s="63">
        <v>3402934616.4799995</v>
      </c>
      <c r="AL9" s="84">
        <f t="shared" si="22"/>
        <v>0.11848893176486</v>
      </c>
      <c r="AM9" s="64">
        <f t="shared" si="21"/>
        <v>0.13635721299056081</v>
      </c>
    </row>
    <row r="10" spans="2:39" ht="28.5" customHeight="1" thickBot="1" x14ac:dyDescent="0.3">
      <c r="B10" s="8" t="s">
        <v>18</v>
      </c>
      <c r="C10" s="24">
        <v>16305558167.07</v>
      </c>
      <c r="D10" s="28">
        <v>17384750710.290001</v>
      </c>
      <c r="E10" s="85">
        <f>SUM(E4:E9)</f>
        <v>1.0000000000023008</v>
      </c>
      <c r="F10" s="29">
        <f t="shared" si="1"/>
        <v>6.6185562748749802E-2</v>
      </c>
      <c r="G10" s="28">
        <v>19010829302.57</v>
      </c>
      <c r="H10" s="85">
        <f>SUM(H4:H9)</f>
        <v>0.99999999998947964</v>
      </c>
      <c r="I10" s="29">
        <f t="shared" si="3"/>
        <v>9.3534766150976556E-2</v>
      </c>
      <c r="J10" s="28">
        <v>19646446239.219997</v>
      </c>
      <c r="K10" s="85">
        <f>SUM(K4:K9)</f>
        <v>1</v>
      </c>
      <c r="L10" s="29">
        <f t="shared" si="5"/>
        <v>3.3434466562911651E-2</v>
      </c>
      <c r="M10" s="28">
        <v>20838756181.740002</v>
      </c>
      <c r="N10" s="85">
        <f>SUM(N4:N9)</f>
        <v>0.99999999999760047</v>
      </c>
      <c r="O10" s="20">
        <f t="shared" si="7"/>
        <v>6.0688326428207068E-2</v>
      </c>
      <c r="P10" s="28">
        <v>22322782269.5</v>
      </c>
      <c r="Q10" s="85">
        <f>SUM(Q4:Q9)</f>
        <v>1.0000000000170228</v>
      </c>
      <c r="R10" s="20">
        <f t="shared" si="9"/>
        <v>7.121471525543252E-2</v>
      </c>
      <c r="S10" s="28">
        <v>21404447998.319996</v>
      </c>
      <c r="T10" s="85">
        <f>SUM(T4:T9)</f>
        <v>1</v>
      </c>
      <c r="U10" s="20">
        <f t="shared" si="11"/>
        <v>-4.1138880453747917E-2</v>
      </c>
      <c r="V10" s="28">
        <v>24295314736.360001</v>
      </c>
      <c r="W10" s="85">
        <f>SUM(W4:W9)</f>
        <v>1</v>
      </c>
      <c r="X10" s="20">
        <f t="shared" si="13"/>
        <v>0.13505915865089838</v>
      </c>
      <c r="Y10" s="28" vm="11">
        <v>24968912979.780003</v>
      </c>
      <c r="Z10" s="85">
        <v>1</v>
      </c>
      <c r="AA10" s="60">
        <f t="shared" si="14"/>
        <v>2.7725438041430475E-2</v>
      </c>
      <c r="AB10" s="28">
        <v>26969107544.439999</v>
      </c>
      <c r="AC10" s="85">
        <f>SUM(AC4:AC9)</f>
        <v>1.0000000000248432</v>
      </c>
      <c r="AD10" s="60">
        <f t="shared" si="16"/>
        <v>8.0107394594220713E-2</v>
      </c>
      <c r="AE10" s="28" vm="18">
        <f>[2]Tabelle1!$P$78</f>
        <v>24351072408.900002</v>
      </c>
      <c r="AF10" s="85">
        <f>SUM(AF4:AF9)</f>
        <v>0.90292466552013384</v>
      </c>
      <c r="AG10" s="60">
        <f t="shared" si="18"/>
        <v>-9.7075334481349418E-2</v>
      </c>
      <c r="AH10" s="28">
        <v>26380453086.000004</v>
      </c>
      <c r="AI10" s="85">
        <f>SUM(AI4:AI9)</f>
        <v>1</v>
      </c>
      <c r="AJ10" s="60">
        <f t="shared" si="20"/>
        <v>8.3338451917965226E-2</v>
      </c>
      <c r="AK10" s="28">
        <f>SUM(AK4:AK9)</f>
        <v>28719430294.41</v>
      </c>
      <c r="AL10" s="85">
        <f>SUM(AL4:AL9)</f>
        <v>1</v>
      </c>
      <c r="AM10" s="60">
        <f t="shared" si="21"/>
        <v>8.8663269003946013E-2</v>
      </c>
    </row>
    <row r="11" spans="2:39" ht="28.5" customHeight="1" x14ac:dyDescent="0.25">
      <c r="B11" s="5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39" ht="28.5" customHeight="1" thickBot="1" x14ac:dyDescent="0.3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2:39" ht="72" customHeight="1" thickBot="1" x14ac:dyDescent="0.3">
      <c r="B13" s="68" t="s">
        <v>34</v>
      </c>
      <c r="C13" s="81"/>
      <c r="D13" s="68">
        <v>2013</v>
      </c>
      <c r="E13" s="69">
        <v>2014</v>
      </c>
      <c r="F13" s="69">
        <v>2015</v>
      </c>
      <c r="G13" s="69">
        <v>2016</v>
      </c>
      <c r="H13" s="69">
        <v>2017</v>
      </c>
      <c r="I13" s="69">
        <v>2018</v>
      </c>
      <c r="J13" s="70">
        <v>2019</v>
      </c>
      <c r="K13" s="70">
        <v>2020</v>
      </c>
      <c r="L13" s="70">
        <v>2021</v>
      </c>
      <c r="M13" s="70">
        <v>2022</v>
      </c>
      <c r="N13" s="70">
        <v>2023</v>
      </c>
      <c r="O13" s="70">
        <v>2024</v>
      </c>
      <c r="P13" s="10"/>
      <c r="Q13" s="10"/>
      <c r="R13" s="10"/>
    </row>
    <row r="14" spans="2:39" ht="28.5" customHeight="1" x14ac:dyDescent="0.25">
      <c r="B14" s="11" t="s">
        <v>35</v>
      </c>
      <c r="C14" s="34"/>
      <c r="D14" s="11">
        <v>3.9</v>
      </c>
      <c r="E14" s="12">
        <v>8.3000000000000007</v>
      </c>
      <c r="F14" s="12">
        <v>2.5</v>
      </c>
      <c r="G14" s="12">
        <v>5.7</v>
      </c>
      <c r="H14" s="12">
        <v>4.0999999999999996</v>
      </c>
      <c r="I14" s="12">
        <v>-0.4</v>
      </c>
      <c r="J14" s="55">
        <v>9.59</v>
      </c>
      <c r="K14" s="55">
        <v>4.2</v>
      </c>
      <c r="L14" s="55">
        <v>4.4000000000000004</v>
      </c>
      <c r="M14" s="55">
        <v>-8.6</v>
      </c>
      <c r="N14" s="89">
        <v>5.29</v>
      </c>
      <c r="O14" s="89">
        <v>3.69</v>
      </c>
      <c r="P14" s="10"/>
      <c r="Q14" s="10"/>
      <c r="R14" s="10"/>
    </row>
    <row r="15" spans="2:39" ht="28.5" customHeight="1" thickBot="1" x14ac:dyDescent="0.3">
      <c r="B15" s="7" t="s">
        <v>36</v>
      </c>
      <c r="C15" s="35"/>
      <c r="D15" s="7">
        <v>5.3</v>
      </c>
      <c r="E15" s="13">
        <v>7.8</v>
      </c>
      <c r="F15" s="13">
        <v>2.2999999999999998</v>
      </c>
      <c r="G15" s="13">
        <v>4.0999999999999996</v>
      </c>
      <c r="H15" s="13">
        <v>6.3</v>
      </c>
      <c r="I15" s="13">
        <v>-5.6</v>
      </c>
      <c r="J15" s="56">
        <v>11.82</v>
      </c>
      <c r="K15" s="56">
        <v>2.2999999999999998</v>
      </c>
      <c r="L15" s="56">
        <v>7.9</v>
      </c>
      <c r="M15" s="56">
        <v>-9.8000000000000007</v>
      </c>
      <c r="N15" s="88">
        <v>6.52</v>
      </c>
      <c r="O15" s="88">
        <v>8.16</v>
      </c>
      <c r="P15" s="10"/>
      <c r="Q15" s="10"/>
      <c r="R15" s="10"/>
    </row>
    <row r="16" spans="2:39" ht="28.5" customHeight="1" thickBot="1" x14ac:dyDescent="0.3">
      <c r="B16" s="14" t="s">
        <v>32</v>
      </c>
      <c r="C16" s="36" t="s">
        <v>33</v>
      </c>
      <c r="D16" s="37">
        <v>5.0999999999999996</v>
      </c>
      <c r="E16" s="15">
        <v>7.8</v>
      </c>
      <c r="F16" s="15">
        <v>2.2999999999999998</v>
      </c>
      <c r="G16" s="15">
        <v>4.2</v>
      </c>
      <c r="H16" s="15">
        <v>6.1</v>
      </c>
      <c r="I16" s="15">
        <v>-5.2</v>
      </c>
      <c r="J16" s="57">
        <v>11.63</v>
      </c>
      <c r="K16" s="57">
        <v>2.5</v>
      </c>
      <c r="L16" s="57">
        <v>7.6</v>
      </c>
      <c r="M16" s="57">
        <v>-9.6999999999999993</v>
      </c>
      <c r="N16" s="87">
        <v>6.41</v>
      </c>
      <c r="O16" s="87">
        <v>7.77</v>
      </c>
      <c r="P16" s="10"/>
      <c r="Q16" s="10"/>
      <c r="R16" s="10"/>
    </row>
  </sheetData>
  <mergeCells count="1">
    <mergeCell ref="B2:R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Anhang Statistik</vt:lpstr>
      <vt:lpstr>Anhang Statistik Assets</vt:lpstr>
      <vt:lpstr>'Anhang Statistik'!Drucktitel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2025-08-27T10:21:42Z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{1BEF6DF7-1B7D-4CF5-B2E4-AB70D48078A4}</vt:lpwstr>
  </property>
</Properties>
</file>